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80" windowWidth="9720" windowHeight="4260" activeTab="1"/>
  </bookViews>
  <sheets>
    <sheet name="прил 1 вода" sheetId="1" r:id="rId1"/>
    <sheet name="прил 1 стоки" sheetId="2" r:id="rId2"/>
    <sheet name="прил 2 вода" sheetId="3" r:id="rId3"/>
    <sheet name="прил 2 стоки" sheetId="4" r:id="rId4"/>
    <sheet name="прил 3 вода" sheetId="5" r:id="rId5"/>
    <sheet name="прил 3 стоки" sheetId="6" r:id="rId6"/>
    <sheet name="прил4 в" sheetId="7" r:id="rId7"/>
    <sheet name="прил4 стоки" sheetId="8" r:id="rId8"/>
    <sheet name="пр 5 вода" sheetId="9" r:id="rId9"/>
    <sheet name="пр 5 стоки" sheetId="10" r:id="rId10"/>
    <sheet name="прил 6 вода" sheetId="11" r:id="rId11"/>
    <sheet name="прил 6 стоки" sheetId="12" r:id="rId12"/>
    <sheet name="прил.7" sheetId="13" r:id="rId13"/>
  </sheets>
  <externalReferences>
    <externalReference r:id="rId16"/>
  </externalReferences>
  <definedNames>
    <definedName name="_GoBack" localSheetId="7">'прил4 стоки'!$B$4</definedName>
    <definedName name="_xlnm.Print_Titles" localSheetId="8">'пр 5 вода'!$5:$6</definedName>
    <definedName name="_xlnm.Print_Titles" localSheetId="9">'пр 5 стоки'!$5:$6</definedName>
    <definedName name="_xlnm.Print_Titles" localSheetId="0">'прил 1 вода'!$4:$7</definedName>
    <definedName name="_xlnm.Print_Area" localSheetId="8">'пр 5 вода'!$A$1:$L$25</definedName>
    <definedName name="_xlnm.Print_Area" localSheetId="9">'пр 5 стоки'!$A$1:$G$25</definedName>
    <definedName name="_xlnm.Print_Area" localSheetId="0">'прил 1 вода'!$A$1:$E$36</definedName>
    <definedName name="стокиобъем11" localSheetId="12">#REF!</definedName>
    <definedName name="стокиобъем11" localSheetId="6">#REF!</definedName>
    <definedName name="стокиобъем11">#REF!</definedName>
    <definedName name="стокиобъем12" localSheetId="12">#REF!</definedName>
    <definedName name="стокиобъем12" localSheetId="6">#REF!</definedName>
    <definedName name="стокиобъем12">#REF!</definedName>
    <definedName name="стокитариф11" localSheetId="12">#REF!</definedName>
    <definedName name="стокитариф11" localSheetId="6">#REF!</definedName>
    <definedName name="стокитариф11">#REF!</definedName>
    <definedName name="стокитариф12" localSheetId="12">#REF!</definedName>
    <definedName name="стокитариф12" localSheetId="6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<sst xmlns="http://schemas.openxmlformats.org/spreadsheetml/2006/main" count="655" uniqueCount="322">
  <si>
    <t>Наименование показателей</t>
  </si>
  <si>
    <t>Рентабельность, %</t>
  </si>
  <si>
    <t>налог на имущество</t>
  </si>
  <si>
    <t>Тариф, руб./м3</t>
  </si>
  <si>
    <t>3.1.</t>
  </si>
  <si>
    <t>3.2.</t>
  </si>
  <si>
    <t>4.1.</t>
  </si>
  <si>
    <t>численность персонала, чел.</t>
  </si>
  <si>
    <t>средний разряд</t>
  </si>
  <si>
    <t>3.3.</t>
  </si>
  <si>
    <t>9.1.</t>
  </si>
  <si>
    <t>9.2.</t>
  </si>
  <si>
    <t>9.3.</t>
  </si>
  <si>
    <t>1.1.</t>
  </si>
  <si>
    <t>1.2.</t>
  </si>
  <si>
    <t>Производственные расходы</t>
  </si>
  <si>
    <t>1.2.1.1.</t>
  </si>
  <si>
    <t>1.2.1.2.</t>
  </si>
  <si>
    <t>1.2.2.</t>
  </si>
  <si>
    <t>1.2.3.</t>
  </si>
  <si>
    <t>1.2.4.</t>
  </si>
  <si>
    <t>1.3.</t>
  </si>
  <si>
    <t>1.4.</t>
  </si>
  <si>
    <t>среднемесячная заработная плата, руб.</t>
  </si>
  <si>
    <t>1.5.</t>
  </si>
  <si>
    <t>процент отчислений</t>
  </si>
  <si>
    <t>1.6.</t>
  </si>
  <si>
    <t>1.7.</t>
  </si>
  <si>
    <t>1.8.</t>
  </si>
  <si>
    <t>2.</t>
  </si>
  <si>
    <t>Ремонтные расходы</t>
  </si>
  <si>
    <t>2.1.</t>
  </si>
  <si>
    <t>2.1.1.</t>
  </si>
  <si>
    <t>2.1.2.</t>
  </si>
  <si>
    <t>2.2.</t>
  </si>
  <si>
    <t>2.3.</t>
  </si>
  <si>
    <t>2.4.</t>
  </si>
  <si>
    <t>3.</t>
  </si>
  <si>
    <t>Административные (общеэксплуатационные) расходы</t>
  </si>
  <si>
    <t>3.4.</t>
  </si>
  <si>
    <t>3.5.</t>
  </si>
  <si>
    <t>3.7.</t>
  </si>
  <si>
    <t>3.8.</t>
  </si>
  <si>
    <t>4.</t>
  </si>
  <si>
    <t>Сбытовые расходы гарантирующих организаций</t>
  </si>
  <si>
    <t>5.</t>
  </si>
  <si>
    <t>Амортизация основных средств</t>
  </si>
  <si>
    <t>6.</t>
  </si>
  <si>
    <t xml:space="preserve">Арендная плата (лизинговые платежи, концессионная плата), в т.ч. </t>
  </si>
  <si>
    <t>7.</t>
  </si>
  <si>
    <t>Налоги и сборы, включаемые в себестоимость</t>
  </si>
  <si>
    <t>7.1.</t>
  </si>
  <si>
    <t>7.2.</t>
  </si>
  <si>
    <t>налог на воду</t>
  </si>
  <si>
    <t>Итого расходов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</si>
  <si>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</si>
  <si>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</si>
  <si>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</si>
  <si>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</si>
  <si>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Необходимая валовая выручка</t>
  </si>
  <si>
    <t>Тариф  с НДС, руб./м3</t>
  </si>
  <si>
    <t>индекс роста, %</t>
  </si>
  <si>
    <t>Тариф с НДС  на период с 01.07.2013 по 30.08.2013 г.</t>
  </si>
  <si>
    <t>с 01.09.2013 по 30.12.2013 (4 месяца)</t>
  </si>
  <si>
    <t>с 01.01.2014 по 30.06.2014 (6 месяцев)</t>
  </si>
  <si>
    <t>с 01.07.2014 по 31.12.2014 (6 месяцев)</t>
  </si>
  <si>
    <t>Объем реализации воды (стоков), тыс.м3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</si>
  <si>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</si>
  <si>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</si>
  <si>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</si>
  <si>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</si>
  <si>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</si>
  <si>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</si>
  <si>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</si>
  <si>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</si>
  <si>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</si>
  <si>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Уровень                     отклонения (гр4-гр3)</t>
  </si>
  <si>
    <t>Заключение                    на 2013 год</t>
  </si>
  <si>
    <t>Базовый период</t>
  </si>
  <si>
    <t>Период регулирования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</si>
  <si>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</si>
  <si>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</si>
  <si>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</si>
  <si>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</si>
  <si>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</si>
  <si>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</si>
  <si>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>тыс.кВтч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</si>
  <si>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</si>
  <si>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</si>
  <si>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</si>
  <si>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</si>
  <si>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</si>
  <si>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</si>
  <si>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</si>
  <si>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Фактическая мощность системы</t>
  </si>
  <si>
    <t>км</t>
  </si>
  <si>
    <t>шт</t>
  </si>
  <si>
    <t>тыс.м3/сутки</t>
  </si>
  <si>
    <t>%</t>
  </si>
  <si>
    <t>Численность населения, получающего услугу водоотведение</t>
  </si>
  <si>
    <t>чел.</t>
  </si>
  <si>
    <t xml:space="preserve">Количество часов предоставления услуг </t>
  </si>
  <si>
    <t>час.</t>
  </si>
  <si>
    <t>Индекс потребительских цен</t>
  </si>
  <si>
    <t>Заключение                    на 2014 год</t>
  </si>
  <si>
    <t>Утверждено                    на 2013 год</t>
  </si>
  <si>
    <t>Индекс  изменения к предыдущему периоду регулирования,%</t>
  </si>
  <si>
    <t>Утверждено на 2012 год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</si>
  <si>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</si>
  <si>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</si>
  <si>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</si>
  <si>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</si>
  <si>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</si>
  <si>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</si>
  <si>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</si>
  <si>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</si>
  <si>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</si>
  <si>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Удельный расход электроэнергии:</t>
  </si>
  <si>
    <t>кВт*ч/м3</t>
  </si>
  <si>
    <t>подъем</t>
  </si>
  <si>
    <t xml:space="preserve">План </t>
  </si>
  <si>
    <t>кВтч/м3</t>
  </si>
  <si>
    <t>кг/м3 (л/м3)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</si>
  <si>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</si>
  <si>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</si>
  <si>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</si>
  <si>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</si>
  <si>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Налоги, сборы, платежи</t>
  </si>
  <si>
    <t xml:space="preserve">населению, в т.ч. </t>
  </si>
  <si>
    <t>бюджетным организациям, в т.ч.</t>
  </si>
  <si>
    <t>прочим потребителям, в.т.ч.</t>
  </si>
  <si>
    <t>указыаются по годам на период действия тарифов</t>
  </si>
  <si>
    <t>только к экспертному</t>
  </si>
  <si>
    <t>к экспертому и к протоколу</t>
  </si>
  <si>
    <t xml:space="preserve">к экспертому </t>
  </si>
  <si>
    <t>Питьевая вода</t>
  </si>
  <si>
    <t>Население (тарифы указываются с учетом НДС)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</si>
  <si>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</si>
  <si>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>Данная таблица не заполняется для вновь созданных организаций, а делается запись в экспертном</t>
  </si>
  <si>
    <t>по приборам учета</t>
  </si>
  <si>
    <t>2013 год</t>
  </si>
  <si>
    <t>Принято  сточных вод всего, в т.ч.</t>
  </si>
  <si>
    <t>от населения</t>
  </si>
  <si>
    <t>от собственного  производства</t>
  </si>
  <si>
    <t>от бюджетных организаций</t>
  </si>
  <si>
    <t>принято от других  канализций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</si>
  <si>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</si>
  <si>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</si>
  <si>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</si>
  <si>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</si>
  <si>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</si>
  <si>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</si>
  <si>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</si>
  <si>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</si>
  <si>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Пропущено сточных вод через очистные сооружения</t>
  </si>
  <si>
    <t>7.3.</t>
  </si>
  <si>
    <t>7.4.</t>
  </si>
  <si>
    <t>7.4.1.</t>
  </si>
  <si>
    <t>8.</t>
  </si>
  <si>
    <t>10.1.</t>
  </si>
  <si>
    <t>10.2.</t>
  </si>
  <si>
    <t>Норматив технологических  затрат химреагентов, в т.ч: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</si>
  <si>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</si>
  <si>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13.1.</t>
  </si>
  <si>
    <t>13.2.</t>
  </si>
  <si>
    <t>13.3.</t>
  </si>
  <si>
    <t>13.4.</t>
  </si>
  <si>
    <t>с 01.07.2014 по 31.12.2014</t>
  </si>
  <si>
    <t>Объем воды, пропускаемой через очистные сооружения</t>
  </si>
  <si>
    <t>с 01.01.2014 по 30.06.2014</t>
  </si>
  <si>
    <t>подъем воды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</si>
  <si>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</rPr>
      <t>(у</t>
    </r>
    <r>
      <rPr>
        <sz val="9"/>
        <color indexed="8"/>
        <rFont val="Times New Roman"/>
        <family val="1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</rPr>
      <t>), в т.ч.</t>
    </r>
    <r>
      <rPr>
        <sz val="12"/>
        <color indexed="8"/>
        <rFont val="Times New Roman"/>
        <family val="1"/>
      </rPr>
      <t>:</t>
    </r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</si>
  <si>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</si>
  <si>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</si>
  <si>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</si>
  <si>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</si>
  <si>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</si>
  <si>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</si>
  <si>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</si>
  <si>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</si>
  <si>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Объем  отпуска воды всего:  в т.ч.</t>
  </si>
  <si>
    <t>13.1.1.</t>
  </si>
  <si>
    <t>13.3.1.</t>
  </si>
  <si>
    <t>13.4.1.</t>
  </si>
  <si>
    <t>15.1.</t>
  </si>
  <si>
    <t>Передано сточных вод на очистку другим канализациям</t>
  </si>
  <si>
    <t>Объем сброшенных сточных вод без очистки</t>
  </si>
  <si>
    <t>10</t>
  </si>
  <si>
    <t>от прочих потребителей, в т.ч.</t>
  </si>
  <si>
    <t xml:space="preserve">на период с 01.07.2014 по 31.12.2014
</t>
  </si>
  <si>
    <t>Производственные расходы всего, в том числе:</t>
  </si>
  <si>
    <t>Расходы на приобретение сырья и материалов и их хранение</t>
  </si>
  <si>
    <t>Расходы на приобретаемые электрическую энергию (мощность), тепловую энергию, другие виды энергетических ресурсов и холодную воду</t>
  </si>
  <si>
    <t>Расходы на основное производство:</t>
  </si>
  <si>
    <t>объем электроэнергии по диапазону напряжения СН2, тыс. кВт час</t>
  </si>
  <si>
    <t>тариф по диапазону напряжения СН2, руб./кВт час</t>
  </si>
  <si>
    <t>объем электроэнергии по диапазону напряжения НН, тыс. кВт час</t>
  </si>
  <si>
    <t>тариф по диапазону напряжения НН, руб./кВт час</t>
  </si>
  <si>
    <t>Расходы на освещение отопление объектов системы водоснабжения:</t>
  </si>
  <si>
    <t>Расходы на приобретение топлива для производственных нужд</t>
  </si>
  <si>
    <t>Расходы на приобретение тепловой энергии и теплоносителя</t>
  </si>
  <si>
    <t>Расходы на приобретение питьевой воды</t>
  </si>
  <si>
    <t>объем покупной воды, тыс.м3</t>
  </si>
  <si>
    <t>наименование поставщика</t>
  </si>
  <si>
    <t>ООО "Строительная компания"</t>
  </si>
  <si>
    <t>тариф, руб./м3</t>
  </si>
  <si>
    <t>Расходы на оплату выполняемых сторонними организациями работ и (или) услуг, связанных с эксплуатацией централизованных систем водоснабжения, либо объектов, входящих в состав таких систем</t>
  </si>
  <si>
    <t>Расходы на оплату труда основного производственного персонала</t>
  </si>
  <si>
    <t>тарифная ставка рабочего первого разряда, руб.</t>
  </si>
  <si>
    <t>4771</t>
  </si>
  <si>
    <t xml:space="preserve">Отчисления на социальные нужды </t>
  </si>
  <si>
    <t>прцент отчислений</t>
  </si>
  <si>
    <t>Общехозяйственные расходы</t>
  </si>
  <si>
    <t>в том числе:</t>
  </si>
  <si>
    <t>1.6.1.</t>
  </si>
  <si>
    <t>Расходы на оплату труда цехового персонала</t>
  </si>
  <si>
    <t>1.6.2.</t>
  </si>
  <si>
    <t>1.6.3.</t>
  </si>
  <si>
    <t>Расходы на оплату выполняемых сторонними организациями работ и (или) услуг (медицинский осмотр)</t>
  </si>
  <si>
    <t>1.6.4.</t>
  </si>
  <si>
    <t>Расходы на охрану труда и техники безопасности</t>
  </si>
  <si>
    <t>1.6.5.</t>
  </si>
  <si>
    <t>Расходы на осуществление производственного контроля качества воды</t>
  </si>
  <si>
    <t>1.6.6.</t>
  </si>
  <si>
    <t>Прочие расходы на общехозяйственные нужды</t>
  </si>
  <si>
    <t>1.6.6.1.</t>
  </si>
  <si>
    <t>Транспортные расходы организации</t>
  </si>
  <si>
    <t>Расходы на содержание аварийно-диспетчерской службы</t>
  </si>
  <si>
    <t>Прочие производственные расходы</t>
  </si>
  <si>
    <t>Ремонтные расходы всего, в том числе:</t>
  </si>
  <si>
    <t>Расходы на текущий ремонт централизованных систем водоснабжения, либо объектов, входящих в состав таких систем</t>
  </si>
  <si>
    <t>Расходы на приобретение сырья и материалов, используемых для проведения ремонтных работ</t>
  </si>
  <si>
    <t>Расходы на оплату выполняемых сторонними организациями работ и (или) услуг, связанных с текущим ремонтом централизованных систем водоснабжения, либо объектов, входящих в состав таких систем</t>
  </si>
  <si>
    <t>Расходы на капитальный ремонт централизованных систем водоснабжения, либо объектов, входящих в состав таких систем</t>
  </si>
  <si>
    <t>Расходы на оплату труда ремонтного персонала</t>
  </si>
  <si>
    <t>среднемесячная оплата труда, руб.</t>
  </si>
  <si>
    <t>2.5.</t>
  </si>
  <si>
    <t>2.6.</t>
  </si>
  <si>
    <t>Расходы на выполнение мероприятий по энергосбережению</t>
  </si>
  <si>
    <t>2.7.</t>
  </si>
  <si>
    <t>Прочие ремонтные расходы</t>
  </si>
  <si>
    <t xml:space="preserve">Расходы на оплату работ и (или) услуг, выполняемых по договорам сторонними организациями или индивидуальными предпринимателями, включая расходы на оплату услуг связи, вневедомственной охраны, юридических, информационных, аудиторских, консультационных и управленческих услуг </t>
  </si>
  <si>
    <t>Арендная плата, лизинговые платежи, не связанные с арендой (лизингом) централизованных систем водоснабжения и (или) водоотведения либо объектов, входящих в состав таких систем</t>
  </si>
  <si>
    <t>Расходы на оплату труда административно-управленческого персонала</t>
  </si>
  <si>
    <t>Отчисления на социальные нужды</t>
  </si>
  <si>
    <t>Расходы на служебные командировки</t>
  </si>
  <si>
    <t>3.6.</t>
  </si>
  <si>
    <t>Расходы на обучение персонала</t>
  </si>
  <si>
    <t>Расходы на страхование производственных объектов, учитываемые при определении базы по налогу на прибыль</t>
  </si>
  <si>
    <t>Прочие административные расходы</t>
  </si>
  <si>
    <t>Расходы на амортизацию основных средств и нематериальных активов</t>
  </si>
  <si>
    <t>Расходы на арендную плату и лизинговые платежи в отношении централизованных систем водоснабжения либо объектов, входящих в состав таких систем</t>
  </si>
  <si>
    <t>Расходы, связанные с оплатой налогов и сборов</t>
  </si>
  <si>
    <t>налог на землю</t>
  </si>
  <si>
    <t>транспортный налог</t>
  </si>
  <si>
    <t>7.5.</t>
  </si>
  <si>
    <t>плата за негативное воздействие на окружающую среду</t>
  </si>
  <si>
    <t>Расходы всего</t>
  </si>
  <si>
    <t>Себестоимость, руб./куб.м.</t>
  </si>
  <si>
    <t>8.1.</t>
  </si>
  <si>
    <t>8.2.</t>
  </si>
  <si>
    <t>Расходы на капитальные вложения (инвестиции), определяемых на основе утвержденных инвестиционных программ</t>
  </si>
  <si>
    <t>8.3.</t>
  </si>
  <si>
    <t>Расходы на социальные нужды, предусмотреные коллективными договорами, и другие расходы которые в соответствии с НК РФ не учитываются при определении налоговой базы налога на прибыль</t>
  </si>
  <si>
    <t>8.4.</t>
  </si>
  <si>
    <t>8.5.</t>
  </si>
  <si>
    <t>Единый налог, уплачиваемый организацией, применяющей упрощенную систему налогообложения</t>
  </si>
  <si>
    <t>9.</t>
  </si>
  <si>
    <t>Недополученный по независящим причинам доход</t>
  </si>
  <si>
    <t>по результатам досудебного рассмотрения споров ФСТ России</t>
  </si>
  <si>
    <t>по результатам рассмотрения разногласий ФСТ России</t>
  </si>
  <si>
    <t>экономически обоснованные расходы, понесённые за отчётные периоды, не учтённые при регулировании</t>
  </si>
  <si>
    <t>Избыток средств</t>
  </si>
  <si>
    <t>10.</t>
  </si>
  <si>
    <t>11.</t>
  </si>
  <si>
    <t>Объем подачи (реализации) питьевой воды, тыс. м3</t>
  </si>
  <si>
    <t>12.</t>
  </si>
  <si>
    <t>Тариф на питьевую воду, руб./м3 (без НДС)</t>
  </si>
  <si>
    <t>13.</t>
  </si>
  <si>
    <t>Тариф на питьевую воду, руб./м3 (с НДС)</t>
  </si>
  <si>
    <t>Индексы, %</t>
  </si>
  <si>
    <t xml:space="preserve">на период с 01.01.2014 по 30.06.2014
</t>
  </si>
  <si>
    <t>Расходы на оплату выполняемых сторонними организациями работ и (или) услуг</t>
  </si>
  <si>
    <t>Расходы на осуществление производственного контроля очистки сточных вод</t>
  </si>
  <si>
    <t>Прочие расходы на цеховые нужды</t>
  </si>
  <si>
    <t>Расходы на приобретение ГСМ</t>
  </si>
  <si>
    <t>Расходы на приобретение материалов (запчасти)</t>
  </si>
  <si>
    <t>1.8.1.</t>
  </si>
  <si>
    <t>оплата процентов по займам и кредитам (не учитываемых при определении налогооблагаемой базы налога на прибыль)</t>
  </si>
  <si>
    <t>Нормативно валовая выручка</t>
  </si>
  <si>
    <t>Объем пропущенных сточных вод, тыс. м3</t>
  </si>
  <si>
    <t>Приложение № 1 
к экспертному заключению 
по делу № 27-13в</t>
  </si>
  <si>
    <t>Анализ основных технико – экономических показателей общества с ограниченной ответственностью "Уральские тепловые сети" 
питьевая вода (пос. Урал, Рыбинский район, ИНН 2448004562)</t>
  </si>
  <si>
    <t>Анализ основных технико – экономических показателей общества с ограниченной ответственностью "Уральские тепловые сети" 
водоотведение (пос. Урал, Рыбинский район, ИНН 2448004562)</t>
  </si>
  <si>
    <t>Приложение № 1 
к экспертному заключению 
по делу № 28-13в</t>
  </si>
  <si>
    <t>Приложение № 2 
к экспертному заключению 
по делу № 27-13в</t>
  </si>
  <si>
    <t>Расходы, учтенные и неучтенные при расчете тарифа общества с ограниченной ответственностью "Уральские тепловые сети" 
питьевая вода (пос. Урал, Рыбинский район, ИНН 2448004562)</t>
  </si>
  <si>
    <t>Целевые показатели деятельности общества с ограниченной ответственностью "Уральские тепловые сети" 
питьевая вода (пос. Урал, Рыбинский район, ИНН 2448004562)</t>
  </si>
  <si>
    <t>Сравнительный анализ динамики расходов и величины необходимой прибыли по  отношению к предыдущим периодам регулирования общества с ограниченной ответственностью "Уральские тепловые сети" питьевая вода (пос. Урал, Рыбинский район, ИНН 2448004562)</t>
  </si>
  <si>
    <t>Приложение № 4 
к экспертному заключению 
по делу № 28-13в</t>
  </si>
  <si>
    <t>Приложение № 4
к экспертному заключению 
по делу № 27-13в</t>
  </si>
  <si>
    <t>Приложение № 3 
к экспертному заключению 
по делу № 27-13в</t>
  </si>
  <si>
    <t xml:space="preserve">Величина прибыли, необходимой для эффективного функционирования  общества с ограниченной ответственностью "Уральские тепловые сети" питьевая вода 
(пос. Урал, Рыбинский район, ИНН 2448004562)                                                                                            </t>
  </si>
  <si>
    <t>Доля абонентов, осуществляющих расчеты за полученную воду по приборам учета</t>
  </si>
  <si>
    <t>Уровень потерь  холодной воды при её транспортировке</t>
  </si>
  <si>
    <t>Факт 2012</t>
  </si>
  <si>
    <t>Приложение № 5  
к  экспертному заключению 
по делу № 27-13в</t>
  </si>
  <si>
    <t>Водоотведение</t>
  </si>
  <si>
    <t xml:space="preserve">Тарифы на питьевую воду для потребителей общества с ограниченной ответственностью "Уральские тепловые сети" 
(пос. Урал, Рыбинский район, ИНН 2448004562)                                                                                            </t>
  </si>
  <si>
    <t>Сравнительный анализ динамики расходов и величины необходимой прибыли по  отношению к предыдущим периодам регулирования общества с ограниченной ответственностью "Уральские тепловые сети" водоотведение (пос. Урал, Рыбинский район, ИНН 2448004562)</t>
  </si>
  <si>
    <t>Целевые показатели деятельности общества с ограниченной ответственностью "Уральские тепловые сети" 
водоотведение (пос. Урал, Рыбинский район, ИНН 2448004562)</t>
  </si>
  <si>
    <t>Приложение № 2 
к экспертному заключению 
по делу № 28-13в</t>
  </si>
  <si>
    <t>Расходы, учтенные и неучтенные при расчете тарифа общества с ограниченной ответственностью "Уральские тепловые сети" 
водоотведение (пос. Урал, Рыбинский район, ИНН 2448004562)</t>
  </si>
  <si>
    <t>Приложение № 3 
к экспертному заключению 
по делу № 28-13в</t>
  </si>
  <si>
    <t xml:space="preserve">Величина прибыли, необходимой для эффективного функционирования  общества с ограниченной ответственностью "Уральские тепловые сети" водоотведение 
(пос. Урал, Рыбинский район, ИНН 2448004562)                                                                                            </t>
  </si>
  <si>
    <t>Приложение № 6   
к  экспертному заключению 
по делу № 27-13в</t>
  </si>
  <si>
    <t>Расчет экономически обоснованного тарифа на питьевую воду  для общества с ограниченной ответственностью "Уральские тепловые сети" (пос. Урал, Рыбинский район, ИНН 2448004562)</t>
  </si>
  <si>
    <t>Приложение № 6   
к  экспертному заключению 
по делу № 28-13в</t>
  </si>
  <si>
    <t>Расчет экономически обоснованного тарифа на водоотведение  для общества с ограниченной ответственностью "Уральские тепловые сети" (пос. Урал, Рыбинский район, ИНН 2448004562)</t>
  </si>
  <si>
    <t>на период с 01.01.2014 по 30.06.2014</t>
  </si>
  <si>
    <t>на период с 01.07.2014 по 31.12.2014</t>
  </si>
  <si>
    <t>Приложение № 7
к экспертному заключению 
по делу № 27-13в
по делу № 28-13в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</si>
</sst>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6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color indexed="1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4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2" borderId="0" xfId="0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Fill="1" applyBorder="1" applyAlignment="1" applyProtection="1">
      <alignment vertical="center" wrapText="1"/>
      <protection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8" fillId="32" borderId="0" xfId="0" applyFont="1" applyFill="1" applyAlignment="1">
      <alignment/>
    </xf>
    <xf numFmtId="0" fontId="8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24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8" fillId="0" borderId="0" xfId="0" applyFont="1" applyAlignment="1">
      <alignment horizontal="right"/>
    </xf>
    <xf numFmtId="0" fontId="10" fillId="0" borderId="10" xfId="0" applyFont="1" applyBorder="1" applyAlignment="1">
      <alignment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10" fillId="0" borderId="0" xfId="59" applyFont="1">
      <alignment/>
      <protection/>
    </xf>
    <xf numFmtId="0" fontId="10" fillId="0" borderId="0" xfId="59" applyFont="1" applyAlignment="1">
      <alignment horizontal="center"/>
      <protection/>
    </xf>
    <xf numFmtId="0" fontId="12" fillId="0" borderId="0" xfId="59" applyFont="1">
      <alignment/>
      <protection/>
    </xf>
    <xf numFmtId="0" fontId="12" fillId="0" borderId="0" xfId="59" applyFont="1" applyAlignment="1">
      <alignment horizontal="center"/>
      <protection/>
    </xf>
    <xf numFmtId="0" fontId="10" fillId="0" borderId="0" xfId="59" applyFont="1" applyAlignment="1">
      <alignment horizontal="center" wrapText="1"/>
      <protection/>
    </xf>
    <xf numFmtId="0" fontId="10" fillId="0" borderId="0" xfId="59" applyFont="1" applyAlignment="1">
      <alignment horizontal="right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0" fillId="0" borderId="10" xfId="59" applyFont="1" applyBorder="1" applyAlignment="1">
      <alignment horizontal="center" vertical="center" wrapText="1"/>
      <protection/>
    </xf>
    <xf numFmtId="0" fontId="10" fillId="0" borderId="10" xfId="59" applyFont="1" applyBorder="1" applyAlignment="1">
      <alignment horizontal="center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left" vertical="center" wrapText="1"/>
      <protection/>
    </xf>
    <xf numFmtId="0" fontId="2" fillId="33" borderId="10" xfId="53" applyFont="1" applyFill="1" applyBorder="1" applyAlignment="1">
      <alignment horizontal="left" vertical="center" wrapText="1"/>
      <protection/>
    </xf>
    <xf numFmtId="0" fontId="2" fillId="0" borderId="10" xfId="53" applyNumberFormat="1" applyFont="1" applyBorder="1" applyAlignment="1">
      <alignment horizontal="center" vertical="center" wrapText="1"/>
      <protection/>
    </xf>
    <xf numFmtId="0" fontId="10" fillId="0" borderId="0" xfId="58" applyFont="1" applyAlignment="1">
      <alignment wrapText="1"/>
      <protection/>
    </xf>
    <xf numFmtId="0" fontId="12" fillId="0" borderId="0" xfId="58" applyFont="1" applyAlignment="1">
      <alignment wrapText="1"/>
      <protection/>
    </xf>
    <xf numFmtId="0" fontId="12" fillId="0" borderId="0" xfId="58" applyFont="1" applyAlignment="1">
      <alignment horizontal="right" wrapText="1"/>
      <protection/>
    </xf>
    <xf numFmtId="0" fontId="10" fillId="0" borderId="0" xfId="58" applyFont="1" applyAlignment="1">
      <alignment horizont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vertical="center" wrapText="1"/>
      <protection/>
    </xf>
    <xf numFmtId="0" fontId="10" fillId="0" borderId="10" xfId="58" applyFont="1" applyBorder="1" applyAlignment="1">
      <alignment horizontal="center" wrapText="1"/>
      <protection/>
    </xf>
    <xf numFmtId="0" fontId="10" fillId="0" borderId="10" xfId="58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12" fillId="0" borderId="0" xfId="57" applyFont="1" applyAlignment="1">
      <alignment wrapText="1"/>
      <protection/>
    </xf>
    <xf numFmtId="0" fontId="13" fillId="0" borderId="0" xfId="57" applyFont="1" applyAlignment="1">
      <alignment wrapText="1"/>
      <protection/>
    </xf>
    <xf numFmtId="0" fontId="12" fillId="0" borderId="0" xfId="57" applyFont="1" applyAlignment="1">
      <alignment horizontal="right" wrapText="1"/>
      <protection/>
    </xf>
    <xf numFmtId="0" fontId="12" fillId="0" borderId="0" xfId="57" applyFont="1" applyAlignment="1">
      <alignment horizontal="center" wrapText="1"/>
      <protection/>
    </xf>
    <xf numFmtId="0" fontId="10" fillId="0" borderId="10" xfId="57" applyFont="1" applyBorder="1" applyAlignment="1">
      <alignment horizontal="center" vertical="center" wrapText="1"/>
      <protection/>
    </xf>
    <xf numFmtId="0" fontId="10" fillId="0" borderId="10" xfId="57" applyFont="1" applyBorder="1" applyAlignment="1">
      <alignment horizontal="left" vertical="center" wrapText="1"/>
      <protection/>
    </xf>
    <xf numFmtId="0" fontId="10" fillId="0" borderId="10" xfId="57" applyFont="1" applyBorder="1" applyAlignment="1">
      <alignment vertical="center" wrapText="1"/>
      <protection/>
    </xf>
    <xf numFmtId="0" fontId="15" fillId="0" borderId="0" xfId="57" applyFont="1" applyAlignment="1">
      <alignment wrapText="1"/>
      <protection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58" applyFont="1" applyBorder="1" applyAlignment="1">
      <alignment horizontal="left" wrapText="1"/>
      <protection/>
    </xf>
    <xf numFmtId="0" fontId="15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11" fillId="0" borderId="0" xfId="57" applyFont="1" applyBorder="1">
      <alignment/>
      <protection/>
    </xf>
    <xf numFmtId="0" fontId="11" fillId="0" borderId="0" xfId="57" applyFont="1" applyBorder="1" applyAlignment="1">
      <alignment wrapText="1"/>
      <protection/>
    </xf>
    <xf numFmtId="0" fontId="12" fillId="0" borderId="10" xfId="57" applyFont="1" applyBorder="1" applyAlignment="1">
      <alignment horizontal="center" vertical="center" wrapText="1"/>
      <protection/>
    </xf>
    <xf numFmtId="0" fontId="12" fillId="0" borderId="10" xfId="57" applyFont="1" applyBorder="1" applyAlignment="1">
      <alignment vertical="center" wrapText="1"/>
      <protection/>
    </xf>
    <xf numFmtId="0" fontId="15" fillId="32" borderId="0" xfId="0" applyFont="1" applyFill="1" applyAlignment="1">
      <alignment/>
    </xf>
    <xf numFmtId="0" fontId="2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vertical="center" wrapText="1"/>
    </xf>
    <xf numFmtId="0" fontId="62" fillId="0" borderId="0" xfId="0" applyFont="1" applyAlignment="1">
      <alignment vertical="center" wrapText="1"/>
    </xf>
    <xf numFmtId="0" fontId="63" fillId="0" borderId="0" xfId="0" applyFont="1" applyAlignment="1">
      <alignment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14" fontId="62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2" fillId="0" borderId="0" xfId="59" applyFont="1" applyFill="1" applyAlignment="1">
      <alignment/>
      <protection/>
    </xf>
    <xf numFmtId="0" fontId="12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20" fillId="34" borderId="10" xfId="53" applyFont="1" applyFill="1" applyBorder="1" applyAlignment="1">
      <alignment horizontal="left" vertical="top" wrapText="1"/>
      <protection/>
    </xf>
    <xf numFmtId="0" fontId="20" fillId="34" borderId="10" xfId="53" applyFont="1" applyFill="1" applyBorder="1" applyAlignment="1">
      <alignment vertical="top" wrapText="1"/>
      <protection/>
    </xf>
    <xf numFmtId="0" fontId="20" fillId="34" borderId="10" xfId="53" applyFont="1" applyFill="1" applyBorder="1" applyAlignment="1">
      <alignment horizontal="justify" vertical="top" wrapText="1"/>
      <protection/>
    </xf>
    <xf numFmtId="49" fontId="62" fillId="0" borderId="1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187" fontId="2" fillId="0" borderId="10" xfId="0" applyNumberFormat="1" applyFont="1" applyBorder="1" applyAlignment="1">
      <alignment horizontal="center" vertical="center" wrapText="1"/>
    </xf>
    <xf numFmtId="189" fontId="2" fillId="0" borderId="10" xfId="0" applyNumberFormat="1" applyFont="1" applyBorder="1" applyAlignment="1">
      <alignment horizontal="center" vertical="center" wrapText="1"/>
    </xf>
    <xf numFmtId="187" fontId="2" fillId="0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2" fillId="33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9" fontId="4" fillId="0" borderId="10" xfId="0" applyNumberFormat="1" applyFont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16" fontId="23" fillId="0" borderId="1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25" fillId="0" borderId="0" xfId="0" applyFont="1" applyAlignment="1">
      <alignment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left" vertical="center" wrapText="1"/>
    </xf>
    <xf numFmtId="2" fontId="22" fillId="35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2" fontId="9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2" fillId="0" borderId="10" xfId="53" applyNumberFormat="1" applyFont="1" applyBorder="1" applyAlignment="1">
      <alignment horizontal="center" vertical="center" wrapText="1"/>
      <protection/>
    </xf>
    <xf numFmtId="2" fontId="2" fillId="0" borderId="10" xfId="53" applyNumberFormat="1" applyFont="1" applyFill="1" applyBorder="1" applyAlignment="1">
      <alignment horizontal="center" vertical="center" wrapText="1"/>
      <protection/>
    </xf>
    <xf numFmtId="2" fontId="2" fillId="0" borderId="25" xfId="53" applyNumberFormat="1" applyFont="1" applyBorder="1" applyAlignment="1">
      <alignment horizontal="center" vertical="center" wrapText="1"/>
      <protection/>
    </xf>
    <xf numFmtId="189" fontId="2" fillId="0" borderId="10" xfId="0" applyNumberFormat="1" applyFont="1" applyFill="1" applyBorder="1" applyAlignment="1">
      <alignment horizontal="center" vertical="center" wrapText="1"/>
    </xf>
    <xf numFmtId="16" fontId="20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5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8" fillId="0" borderId="0" xfId="0" applyFont="1" applyFill="1" applyAlignment="1">
      <alignment wrapText="1"/>
    </xf>
    <xf numFmtId="0" fontId="14" fillId="0" borderId="0" xfId="0" applyFont="1" applyBorder="1" applyAlignment="1">
      <alignment/>
    </xf>
    <xf numFmtId="2" fontId="10" fillId="0" borderId="0" xfId="0" applyNumberFormat="1" applyFont="1" applyAlignment="1">
      <alignment vertical="center" wrapText="1"/>
    </xf>
    <xf numFmtId="0" fontId="62" fillId="0" borderId="0" xfId="0" applyFont="1" applyFill="1" applyAlignment="1">
      <alignment vertical="center" wrapText="1"/>
    </xf>
    <xf numFmtId="0" fontId="62" fillId="0" borderId="10" xfId="0" applyFont="1" applyFill="1" applyBorder="1" applyAlignment="1">
      <alignment horizontal="center" vertical="center" wrapText="1"/>
    </xf>
    <xf numFmtId="2" fontId="62" fillId="0" borderId="10" xfId="0" applyNumberFormat="1" applyFont="1" applyFill="1" applyBorder="1" applyAlignment="1">
      <alignment horizontal="center" vertical="center" wrapText="1"/>
    </xf>
    <xf numFmtId="184" fontId="10" fillId="0" borderId="10" xfId="0" applyNumberFormat="1" applyFont="1" applyFill="1" applyBorder="1" applyAlignment="1">
      <alignment horizontal="center" vertical="center" wrapText="1"/>
    </xf>
    <xf numFmtId="2" fontId="10" fillId="0" borderId="10" xfId="57" applyNumberFormat="1" applyFont="1" applyFill="1" applyBorder="1" applyAlignment="1">
      <alignment horizontal="center" vertical="center" wrapText="1"/>
      <protection/>
    </xf>
    <xf numFmtId="1" fontId="2" fillId="0" borderId="10" xfId="57" applyNumberFormat="1" applyFont="1" applyFill="1" applyBorder="1" applyAlignment="1">
      <alignment horizontal="center" vertical="center" wrapText="1"/>
      <protection/>
    </xf>
    <xf numFmtId="0" fontId="10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10" fillId="0" borderId="10" xfId="58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189" fontId="10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left" vertical="center" wrapText="1"/>
    </xf>
    <xf numFmtId="0" fontId="63" fillId="0" borderId="0" xfId="0" applyFont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10" fillId="0" borderId="10" xfId="59" applyFont="1" applyBorder="1" applyAlignment="1">
      <alignment horizontal="center" vertical="center" wrapText="1"/>
      <protection/>
    </xf>
    <xf numFmtId="0" fontId="12" fillId="0" borderId="0" xfId="59" applyFont="1" applyAlignment="1">
      <alignment horizontal="center" vertical="center" wrapText="1"/>
      <protection/>
    </xf>
    <xf numFmtId="0" fontId="12" fillId="0" borderId="0" xfId="59" applyFont="1" applyFill="1" applyAlignment="1">
      <alignment horizontal="left" wrapText="1"/>
      <protection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2" fillId="0" borderId="0" xfId="57" applyFont="1" applyAlignment="1">
      <alignment horizontal="left" wrapText="1"/>
      <protection/>
    </xf>
    <xf numFmtId="0" fontId="12" fillId="0" borderId="0" xfId="57" applyFont="1" applyAlignment="1">
      <alignment horizontal="center" vertical="center" wrapText="1"/>
      <protection/>
    </xf>
    <xf numFmtId="0" fontId="10" fillId="0" borderId="10" xfId="57" applyFont="1" applyBorder="1" applyAlignment="1">
      <alignment horizontal="center" vertical="center" wrapText="1"/>
      <protection/>
    </xf>
    <xf numFmtId="0" fontId="12" fillId="0" borderId="0" xfId="58" applyFont="1" applyAlignment="1">
      <alignment horizontal="left" wrapText="1"/>
      <protection/>
    </xf>
    <xf numFmtId="0" fontId="12" fillId="0" borderId="0" xfId="58" applyFont="1" applyAlignment="1">
      <alignment horizontal="center"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15" xfId="58" applyFont="1" applyBorder="1" applyAlignment="1">
      <alignment horizontal="center" vertical="center" wrapText="1"/>
      <protection/>
    </xf>
    <xf numFmtId="0" fontId="10" fillId="0" borderId="26" xfId="58" applyFont="1" applyBorder="1" applyAlignment="1">
      <alignment horizontal="center" vertical="center" wrapText="1"/>
      <protection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2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12" fillId="0" borderId="27" xfId="57" applyFont="1" applyBorder="1" applyAlignment="1">
      <alignment horizontal="center" vertical="center" wrapText="1"/>
      <protection/>
    </xf>
    <xf numFmtId="0" fontId="12" fillId="0" borderId="21" xfId="57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center" vertical="center" wrapText="1"/>
    </xf>
    <xf numFmtId="0" fontId="12" fillId="0" borderId="0" xfId="57" applyFont="1" applyBorder="1" applyAlignment="1">
      <alignment horizontal="justify" vertical="center" wrapText="1"/>
      <protection/>
    </xf>
    <xf numFmtId="0" fontId="12" fillId="0" borderId="0" xfId="57" applyFont="1" applyBorder="1" applyAlignment="1">
      <alignment horizontal="left" vertical="center" wrapText="1"/>
      <protection/>
    </xf>
    <xf numFmtId="0" fontId="12" fillId="0" borderId="0" xfId="57" applyFont="1" applyBorder="1" applyAlignment="1">
      <alignment horizontal="left" vertical="center"/>
      <protection/>
    </xf>
    <xf numFmtId="0" fontId="12" fillId="0" borderId="0" xfId="57" applyFont="1" applyBorder="1" applyAlignment="1">
      <alignment horizontal="center" vertical="center" wrapText="1"/>
      <protection/>
    </xf>
    <xf numFmtId="0" fontId="12" fillId="0" borderId="0" xfId="57" applyFont="1" applyFill="1" applyBorder="1" applyAlignment="1">
      <alignment horizontal="center"/>
      <protection/>
    </xf>
    <xf numFmtId="0" fontId="12" fillId="0" borderId="15" xfId="57" applyFont="1" applyBorder="1" applyAlignment="1">
      <alignment horizontal="center" vertical="center" wrapText="1"/>
      <protection/>
    </xf>
    <xf numFmtId="0" fontId="12" fillId="0" borderId="25" xfId="57" applyFont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60" zoomScalePageLayoutView="0" workbookViewId="0" topLeftCell="A7">
      <selection activeCell="A37" sqref="A37:IV39"/>
    </sheetView>
  </sheetViews>
  <sheetFormatPr defaultColWidth="39.8515625" defaultRowHeight="12.75"/>
  <cols>
    <col min="1" max="1" width="7.28125" style="119" customWidth="1"/>
    <col min="2" max="2" width="37.7109375" style="119" customWidth="1"/>
    <col min="3" max="3" width="14.00390625" style="119" customWidth="1"/>
    <col min="4" max="4" width="14.421875" style="188" customWidth="1"/>
    <col min="5" max="5" width="15.00390625" style="188" customWidth="1"/>
    <col min="6" max="16384" width="39.8515625" style="119" customWidth="1"/>
  </cols>
  <sheetData>
    <row r="1" spans="1:5" ht="72.75" customHeight="1">
      <c r="A1" s="62"/>
      <c r="B1" s="62"/>
      <c r="C1" s="191" t="s">
        <v>291</v>
      </c>
      <c r="D1" s="191"/>
      <c r="E1" s="191"/>
    </row>
    <row r="2" spans="1:6" ht="63" customHeight="1">
      <c r="A2" s="192" t="s">
        <v>292</v>
      </c>
      <c r="B2" s="192"/>
      <c r="C2" s="192"/>
      <c r="D2" s="192"/>
      <c r="E2" s="192"/>
      <c r="F2" s="100" t="s">
        <v>133</v>
      </c>
    </row>
    <row r="3" ht="18.75">
      <c r="C3" s="63"/>
    </row>
    <row r="4" spans="1:5" ht="15" customHeight="1">
      <c r="A4" s="193" t="s">
        <v>70</v>
      </c>
      <c r="B4" s="193" t="s">
        <v>80</v>
      </c>
      <c r="C4" s="193" t="s">
        <v>81</v>
      </c>
      <c r="D4" s="196" t="s">
        <v>123</v>
      </c>
      <c r="E4" s="197"/>
    </row>
    <row r="5" spans="1:5" ht="18" customHeight="1">
      <c r="A5" s="194"/>
      <c r="B5" s="194"/>
      <c r="C5" s="194"/>
      <c r="D5" s="198" t="s">
        <v>87</v>
      </c>
      <c r="E5" s="198" t="s">
        <v>88</v>
      </c>
    </row>
    <row r="6" spans="1:5" ht="18" customHeight="1">
      <c r="A6" s="195"/>
      <c r="B6" s="195"/>
      <c r="C6" s="195"/>
      <c r="D6" s="199"/>
      <c r="E6" s="199"/>
    </row>
    <row r="7" spans="1:5" ht="15.75">
      <c r="A7" s="120">
        <v>1</v>
      </c>
      <c r="B7" s="120">
        <v>2</v>
      </c>
      <c r="C7" s="120">
        <v>3</v>
      </c>
      <c r="D7" s="122">
        <v>4</v>
      </c>
      <c r="E7" s="122">
        <v>5</v>
      </c>
    </row>
    <row r="8" spans="1:5" ht="31.5">
      <c r="A8" s="115">
        <v>1</v>
      </c>
      <c r="B8" s="115" t="s">
        <v>89</v>
      </c>
      <c r="C8" s="120" t="s">
        <v>95</v>
      </c>
      <c r="D8" s="122">
        <v>21.73</v>
      </c>
      <c r="E8" s="122">
        <v>21.73</v>
      </c>
    </row>
    <row r="9" spans="1:5" ht="47.25">
      <c r="A9" s="115">
        <v>2</v>
      </c>
      <c r="B9" s="115" t="s">
        <v>90</v>
      </c>
      <c r="C9" s="120" t="s">
        <v>96</v>
      </c>
      <c r="D9" s="122">
        <v>5</v>
      </c>
      <c r="E9" s="122">
        <v>5</v>
      </c>
    </row>
    <row r="10" spans="1:5" ht="31.5">
      <c r="A10" s="115">
        <v>3</v>
      </c>
      <c r="B10" s="115" t="s">
        <v>91</v>
      </c>
      <c r="C10" s="120" t="s">
        <v>96</v>
      </c>
      <c r="D10" s="122">
        <v>0</v>
      </c>
      <c r="E10" s="122">
        <v>0</v>
      </c>
    </row>
    <row r="11" spans="1:5" ht="47.25">
      <c r="A11" s="115">
        <v>4</v>
      </c>
      <c r="B11" s="115" t="s">
        <v>92</v>
      </c>
      <c r="C11" s="120" t="s">
        <v>96</v>
      </c>
      <c r="D11" s="122">
        <v>0</v>
      </c>
      <c r="E11" s="122">
        <v>0</v>
      </c>
    </row>
    <row r="12" spans="1:5" ht="15.75">
      <c r="A12" s="115">
        <v>5</v>
      </c>
      <c r="B12" s="115" t="s">
        <v>93</v>
      </c>
      <c r="C12" s="120" t="s">
        <v>97</v>
      </c>
      <c r="D12" s="190">
        <v>0.33</v>
      </c>
      <c r="E12" s="190">
        <v>0.33</v>
      </c>
    </row>
    <row r="13" spans="1:5" ht="22.5" customHeight="1">
      <c r="A13" s="115">
        <v>6</v>
      </c>
      <c r="B13" s="115" t="s">
        <v>94</v>
      </c>
      <c r="C13" s="120" t="s">
        <v>97</v>
      </c>
      <c r="D13" s="122">
        <v>0.221</v>
      </c>
      <c r="E13" s="122">
        <v>0.221</v>
      </c>
    </row>
    <row r="14" spans="1:5" ht="31.5">
      <c r="A14" s="115">
        <v>7</v>
      </c>
      <c r="B14" s="115" t="s">
        <v>172</v>
      </c>
      <c r="C14" s="120" t="s">
        <v>82</v>
      </c>
      <c r="D14" s="190">
        <v>86.71</v>
      </c>
      <c r="E14" s="190">
        <v>86.71</v>
      </c>
    </row>
    <row r="15" spans="1:5" ht="22.5" customHeight="1">
      <c r="A15" s="115" t="s">
        <v>51</v>
      </c>
      <c r="B15" s="124" t="s">
        <v>173</v>
      </c>
      <c r="C15" s="120" t="s">
        <v>82</v>
      </c>
      <c r="D15" s="190">
        <v>0</v>
      </c>
      <c r="E15" s="190">
        <v>0</v>
      </c>
    </row>
    <row r="16" spans="1:5" ht="19.5" customHeight="1">
      <c r="A16" s="115" t="s">
        <v>52</v>
      </c>
      <c r="B16" s="125" t="s">
        <v>174</v>
      </c>
      <c r="C16" s="120" t="s">
        <v>82</v>
      </c>
      <c r="D16" s="122">
        <v>81.845</v>
      </c>
      <c r="E16" s="122">
        <v>81.845</v>
      </c>
    </row>
    <row r="17" spans="1:5" ht="39" customHeight="1">
      <c r="A17" s="115">
        <v>8</v>
      </c>
      <c r="B17" s="107" t="s">
        <v>168</v>
      </c>
      <c r="C17" s="120" t="s">
        <v>82</v>
      </c>
      <c r="D17" s="190">
        <v>0</v>
      </c>
      <c r="E17" s="190">
        <v>0</v>
      </c>
    </row>
    <row r="18" spans="1:5" ht="39" customHeight="1">
      <c r="A18" s="115">
        <v>9</v>
      </c>
      <c r="B18" s="107" t="s">
        <v>175</v>
      </c>
      <c r="C18" s="120" t="s">
        <v>82</v>
      </c>
      <c r="D18" s="190">
        <v>30.347</v>
      </c>
      <c r="E18" s="190">
        <v>30.347</v>
      </c>
    </row>
    <row r="19" spans="1:5" ht="31.5">
      <c r="A19" s="115">
        <v>10</v>
      </c>
      <c r="B19" s="115" t="s">
        <v>178</v>
      </c>
      <c r="C19" s="120" t="s">
        <v>82</v>
      </c>
      <c r="D19" s="190">
        <f>D16+D18</f>
        <v>112.19200000000001</v>
      </c>
      <c r="E19" s="190">
        <f>E16+E18</f>
        <v>112.19200000000001</v>
      </c>
    </row>
    <row r="20" spans="1:5" ht="15.75">
      <c r="A20" s="115" t="s">
        <v>159</v>
      </c>
      <c r="B20" s="126" t="s">
        <v>176</v>
      </c>
      <c r="C20" s="120" t="s">
        <v>82</v>
      </c>
      <c r="D20" s="190">
        <v>0</v>
      </c>
      <c r="E20" s="190">
        <v>0</v>
      </c>
    </row>
    <row r="21" spans="1:5" ht="15.75">
      <c r="A21" s="115" t="s">
        <v>160</v>
      </c>
      <c r="B21" s="126" t="s">
        <v>177</v>
      </c>
      <c r="C21" s="120" t="s">
        <v>82</v>
      </c>
      <c r="D21" s="190">
        <f>D19</f>
        <v>112.19200000000001</v>
      </c>
      <c r="E21" s="190">
        <f>E19</f>
        <v>112.19200000000001</v>
      </c>
    </row>
    <row r="22" spans="1:5" ht="34.5" customHeight="1">
      <c r="A22" s="115">
        <v>11</v>
      </c>
      <c r="B22" s="126" t="s">
        <v>179</v>
      </c>
      <c r="C22" s="120" t="s">
        <v>82</v>
      </c>
      <c r="D22" s="190">
        <v>0</v>
      </c>
      <c r="E22" s="190">
        <v>0</v>
      </c>
    </row>
    <row r="23" spans="1:5" ht="31.5">
      <c r="A23" s="115">
        <v>12</v>
      </c>
      <c r="B23" s="115" t="s">
        <v>83</v>
      </c>
      <c r="C23" s="120" t="s">
        <v>82</v>
      </c>
      <c r="D23" s="190">
        <v>7.634</v>
      </c>
      <c r="E23" s="190">
        <v>7.634</v>
      </c>
    </row>
    <row r="24" spans="1:6" ht="15.75">
      <c r="A24" s="115">
        <v>13</v>
      </c>
      <c r="B24" s="107" t="s">
        <v>180</v>
      </c>
      <c r="C24" s="120" t="s">
        <v>82</v>
      </c>
      <c r="D24" s="190">
        <f>D25+D27+D28+D30</f>
        <v>104.559</v>
      </c>
      <c r="E24" s="190">
        <f>E25+E27+E28+E30</f>
        <v>104.559</v>
      </c>
      <c r="F24" s="176"/>
    </row>
    <row r="25" spans="1:5" ht="15.75">
      <c r="A25" s="115" t="s">
        <v>163</v>
      </c>
      <c r="B25" s="107" t="s">
        <v>128</v>
      </c>
      <c r="C25" s="120" t="s">
        <v>82</v>
      </c>
      <c r="D25" s="190">
        <v>95.81</v>
      </c>
      <c r="E25" s="190">
        <v>95.81</v>
      </c>
    </row>
    <row r="26" spans="1:5" ht="15.75">
      <c r="A26" s="121" t="s">
        <v>181</v>
      </c>
      <c r="B26" s="107" t="s">
        <v>139</v>
      </c>
      <c r="C26" s="120" t="s">
        <v>82</v>
      </c>
      <c r="D26" s="190">
        <v>17.42</v>
      </c>
      <c r="E26" s="190">
        <v>17.42</v>
      </c>
    </row>
    <row r="27" spans="1:5" ht="15.75">
      <c r="A27" s="115" t="s">
        <v>164</v>
      </c>
      <c r="B27" s="107" t="s">
        <v>84</v>
      </c>
      <c r="C27" s="120" t="s">
        <v>82</v>
      </c>
      <c r="D27" s="190">
        <v>1.488</v>
      </c>
      <c r="E27" s="190">
        <v>1.488</v>
      </c>
    </row>
    <row r="28" spans="1:5" ht="15.75">
      <c r="A28" s="115" t="s">
        <v>165</v>
      </c>
      <c r="B28" s="107" t="s">
        <v>129</v>
      </c>
      <c r="C28" s="120" t="s">
        <v>82</v>
      </c>
      <c r="D28" s="190">
        <v>6.307</v>
      </c>
      <c r="E28" s="190">
        <v>6.307</v>
      </c>
    </row>
    <row r="29" spans="1:5" ht="15.75">
      <c r="A29" s="115" t="s">
        <v>182</v>
      </c>
      <c r="B29" s="107" t="s">
        <v>139</v>
      </c>
      <c r="C29" s="120" t="s">
        <v>82</v>
      </c>
      <c r="D29" s="190">
        <v>2.77</v>
      </c>
      <c r="E29" s="190">
        <v>2.77</v>
      </c>
    </row>
    <row r="30" spans="1:5" ht="15.75">
      <c r="A30" s="115" t="s">
        <v>166</v>
      </c>
      <c r="B30" s="107" t="s">
        <v>130</v>
      </c>
      <c r="C30" s="120" t="s">
        <v>82</v>
      </c>
      <c r="D30" s="190">
        <v>0.954</v>
      </c>
      <c r="E30" s="190">
        <v>0.954</v>
      </c>
    </row>
    <row r="31" spans="1:5" ht="15.75">
      <c r="A31" s="115" t="s">
        <v>183</v>
      </c>
      <c r="B31" s="107" t="s">
        <v>139</v>
      </c>
      <c r="C31" s="120" t="s">
        <v>82</v>
      </c>
      <c r="D31" s="190">
        <v>0</v>
      </c>
      <c r="E31" s="190">
        <v>0</v>
      </c>
    </row>
    <row r="32" spans="1:5" ht="15.75">
      <c r="A32" s="115">
        <v>14</v>
      </c>
      <c r="B32" s="116" t="s">
        <v>85</v>
      </c>
      <c r="C32" s="122" t="s">
        <v>86</v>
      </c>
      <c r="D32" s="166">
        <v>92.72</v>
      </c>
      <c r="E32" s="166">
        <v>57.31</v>
      </c>
    </row>
    <row r="33" spans="1:5" ht="60">
      <c r="A33" s="115">
        <v>15</v>
      </c>
      <c r="B33" s="116" t="s">
        <v>162</v>
      </c>
      <c r="C33" s="122"/>
      <c r="D33" s="189">
        <f>D32/D14</f>
        <v>1.0693114980971055</v>
      </c>
      <c r="E33" s="189">
        <f>E32/E14</f>
        <v>0.6609387613885366</v>
      </c>
    </row>
    <row r="34" spans="1:5" ht="15" customHeight="1">
      <c r="A34" s="115" t="s">
        <v>184</v>
      </c>
      <c r="B34" s="116" t="s">
        <v>170</v>
      </c>
      <c r="C34" s="122" t="s">
        <v>121</v>
      </c>
      <c r="D34" s="189">
        <v>0.66</v>
      </c>
      <c r="E34" s="189">
        <v>0.66</v>
      </c>
    </row>
    <row r="35" spans="1:5" ht="31.5">
      <c r="A35" s="115">
        <v>16</v>
      </c>
      <c r="B35" s="116" t="s">
        <v>161</v>
      </c>
      <c r="C35" s="116" t="s">
        <v>122</v>
      </c>
      <c r="D35" s="189">
        <v>0</v>
      </c>
      <c r="E35" s="189">
        <v>0</v>
      </c>
    </row>
    <row r="36" spans="1:5" ht="15.75">
      <c r="A36" s="98">
        <v>17</v>
      </c>
      <c r="B36" s="86" t="s">
        <v>103</v>
      </c>
      <c r="C36" s="85" t="s">
        <v>98</v>
      </c>
      <c r="D36" s="122">
        <v>105.4</v>
      </c>
      <c r="E36" s="122">
        <v>105.6</v>
      </c>
    </row>
  </sheetData>
  <sheetProtection/>
  <mergeCells count="8">
    <mergeCell ref="C1:E1"/>
    <mergeCell ref="A2:E2"/>
    <mergeCell ref="A4:A6"/>
    <mergeCell ref="B4:B6"/>
    <mergeCell ref="C4:C6"/>
    <mergeCell ref="D4:E4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4" r:id="rId1"/>
  <colBreaks count="1" manualBreakCount="1">
    <brk id="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4">
      <pane ySplit="3" topLeftCell="A7" activePane="bottomLeft" state="frozen"/>
      <selection pane="topLeft" activeCell="A4" sqref="A4"/>
      <selection pane="bottomLeft" activeCell="C8" sqref="C8:C18"/>
    </sheetView>
  </sheetViews>
  <sheetFormatPr defaultColWidth="9.140625" defaultRowHeight="12.75"/>
  <cols>
    <col min="1" max="1" width="8.421875" style="0" customWidth="1"/>
    <col min="2" max="2" width="35.28125" style="0" customWidth="1"/>
    <col min="3" max="3" width="15.140625" style="0" customWidth="1"/>
    <col min="4" max="4" width="16.7109375" style="0" customWidth="1"/>
    <col min="5" max="5" width="15.28125" style="0" customWidth="1"/>
    <col min="6" max="6" width="15.7109375" style="0" customWidth="1"/>
  </cols>
  <sheetData>
    <row r="1" spans="1:9" ht="60.75" customHeight="1">
      <c r="A1" s="47"/>
      <c r="B1" s="46"/>
      <c r="C1" s="46"/>
      <c r="D1" s="224" t="s">
        <v>306</v>
      </c>
      <c r="E1" s="224"/>
      <c r="F1" s="224"/>
      <c r="G1" s="99" t="s">
        <v>132</v>
      </c>
      <c r="H1" s="99"/>
      <c r="I1" s="99"/>
    </row>
    <row r="2" spans="1:6" ht="18.75" hidden="1">
      <c r="A2" s="47"/>
      <c r="B2" s="47"/>
      <c r="C2" s="47"/>
      <c r="D2" s="47"/>
      <c r="E2" s="47"/>
      <c r="F2" s="47"/>
    </row>
    <row r="3" spans="1:6" ht="77.25" customHeight="1">
      <c r="A3" s="223" t="s">
        <v>309</v>
      </c>
      <c r="B3" s="223"/>
      <c r="C3" s="223"/>
      <c r="D3" s="223"/>
      <c r="E3" s="223"/>
      <c r="F3" s="223"/>
    </row>
    <row r="4" spans="2:6" ht="18.75">
      <c r="B4" s="49"/>
      <c r="C4" s="49"/>
      <c r="D4" s="49"/>
      <c r="F4" s="61" t="s">
        <v>69</v>
      </c>
    </row>
    <row r="5" spans="1:6" ht="84" customHeight="1">
      <c r="A5" s="227" t="s">
        <v>70</v>
      </c>
      <c r="B5" s="225" t="s">
        <v>0</v>
      </c>
      <c r="C5" s="221" t="s">
        <v>107</v>
      </c>
      <c r="D5" s="221" t="s">
        <v>105</v>
      </c>
      <c r="E5" s="221" t="s">
        <v>104</v>
      </c>
      <c r="F5" s="221" t="s">
        <v>106</v>
      </c>
    </row>
    <row r="6" spans="1:6" ht="16.5" customHeight="1">
      <c r="A6" s="228"/>
      <c r="B6" s="226"/>
      <c r="C6" s="222"/>
      <c r="D6" s="222"/>
      <c r="E6" s="222"/>
      <c r="F6" s="222"/>
    </row>
    <row r="7" spans="1:6" s="2" customFormat="1" ht="21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59">
        <v>6</v>
      </c>
    </row>
    <row r="8" spans="1:6" ht="33.75" customHeight="1">
      <c r="A8" s="7">
        <v>1</v>
      </c>
      <c r="B8" s="9" t="s">
        <v>15</v>
      </c>
      <c r="C8" s="50">
        <v>1205.67</v>
      </c>
      <c r="D8" s="11">
        <v>1327.88</v>
      </c>
      <c r="E8" s="11">
        <v>1322.3430798984</v>
      </c>
      <c r="F8" s="65">
        <f aca="true" t="shared" si="0" ref="F8:F18">E8/D8</f>
        <v>0.9958302556694881</v>
      </c>
    </row>
    <row r="9" spans="1:6" ht="19.5" customHeight="1">
      <c r="A9" s="7" t="s">
        <v>29</v>
      </c>
      <c r="B9" s="12" t="s">
        <v>30</v>
      </c>
      <c r="C9" s="186">
        <v>1095.01</v>
      </c>
      <c r="D9" s="11">
        <v>1090.27</v>
      </c>
      <c r="E9" s="11">
        <v>1042.9854257408</v>
      </c>
      <c r="F9" s="65">
        <f t="shared" si="0"/>
        <v>0.9566303995714824</v>
      </c>
    </row>
    <row r="10" spans="1:6" ht="31.5">
      <c r="A10" s="7" t="s">
        <v>37</v>
      </c>
      <c r="B10" s="9" t="s">
        <v>38</v>
      </c>
      <c r="C10" s="50">
        <v>497.26</v>
      </c>
      <c r="D10" s="11">
        <v>280.57</v>
      </c>
      <c r="E10" s="11">
        <v>268.76044755567466</v>
      </c>
      <c r="F10" s="65">
        <f t="shared" si="0"/>
        <v>0.9579087128191704</v>
      </c>
    </row>
    <row r="11" spans="1:6" ht="31.5">
      <c r="A11" s="7" t="s">
        <v>43</v>
      </c>
      <c r="B11" s="9" t="s">
        <v>44</v>
      </c>
      <c r="C11" s="51">
        <v>0</v>
      </c>
      <c r="D11" s="11">
        <v>0</v>
      </c>
      <c r="E11" s="11">
        <v>0</v>
      </c>
      <c r="F11" s="65">
        <v>0</v>
      </c>
    </row>
    <row r="12" spans="1:6" ht="36" customHeight="1">
      <c r="A12" s="7" t="s">
        <v>45</v>
      </c>
      <c r="B12" s="9" t="s">
        <v>46</v>
      </c>
      <c r="C12" s="51">
        <v>0</v>
      </c>
      <c r="D12" s="11">
        <v>0</v>
      </c>
      <c r="E12" s="11">
        <v>0</v>
      </c>
      <c r="F12" s="65">
        <v>0</v>
      </c>
    </row>
    <row r="13" spans="1:6" ht="47.25" customHeight="1">
      <c r="A13" s="7" t="s">
        <v>47</v>
      </c>
      <c r="B13" s="9" t="s">
        <v>48</v>
      </c>
      <c r="C13" s="51">
        <v>26.5</v>
      </c>
      <c r="D13" s="11">
        <v>19.1</v>
      </c>
      <c r="E13" s="11">
        <v>0</v>
      </c>
      <c r="F13" s="65">
        <f t="shared" si="0"/>
        <v>0</v>
      </c>
    </row>
    <row r="14" spans="1:6" ht="34.5" customHeight="1">
      <c r="A14" s="7" t="s">
        <v>49</v>
      </c>
      <c r="B14" s="9" t="s">
        <v>50</v>
      </c>
      <c r="C14" s="51">
        <v>56.4</v>
      </c>
      <c r="D14" s="11">
        <v>59.81</v>
      </c>
      <c r="E14" s="11">
        <v>51.08</v>
      </c>
      <c r="F14" s="65">
        <f t="shared" si="0"/>
        <v>0.8540377863233573</v>
      </c>
    </row>
    <row r="15" spans="1:6" s="3" customFormat="1" ht="21.75" customHeight="1">
      <c r="A15" s="7"/>
      <c r="B15" s="9" t="s">
        <v>54</v>
      </c>
      <c r="C15" s="51">
        <f>C8+C9+C10+C11+C12+C13+C14</f>
        <v>2880.8400000000006</v>
      </c>
      <c r="D15" s="11">
        <v>2777.63</v>
      </c>
      <c r="E15" s="11">
        <v>2685.1689531948746</v>
      </c>
      <c r="F15" s="65">
        <f t="shared" si="0"/>
        <v>0.9667122522419741</v>
      </c>
    </row>
    <row r="16" spans="1:6" ht="24" customHeight="1">
      <c r="A16" s="7">
        <v>8</v>
      </c>
      <c r="B16" s="9" t="s">
        <v>1</v>
      </c>
      <c r="C16" s="51">
        <v>2.74</v>
      </c>
      <c r="D16" s="11">
        <v>9.48434456713097</v>
      </c>
      <c r="E16" s="11">
        <v>0</v>
      </c>
      <c r="F16" s="65">
        <f t="shared" si="0"/>
        <v>0</v>
      </c>
    </row>
    <row r="17" spans="1:6" ht="21" customHeight="1">
      <c r="A17" s="7">
        <v>9</v>
      </c>
      <c r="B17" s="9" t="s">
        <v>55</v>
      </c>
      <c r="C17" s="51">
        <v>78.91</v>
      </c>
      <c r="D17" s="11">
        <v>263.44</v>
      </c>
      <c r="E17" s="11">
        <v>0</v>
      </c>
      <c r="F17" s="65">
        <f t="shared" si="0"/>
        <v>0</v>
      </c>
    </row>
    <row r="18" spans="1:6" s="3" customFormat="1" ht="20.25" customHeight="1">
      <c r="A18" s="7">
        <v>10</v>
      </c>
      <c r="B18" s="9" t="s">
        <v>59</v>
      </c>
      <c r="C18" s="51">
        <v>3032.24</v>
      </c>
      <c r="D18" s="11">
        <v>3041.07</v>
      </c>
      <c r="E18" s="11">
        <v>2685.1689531948746</v>
      </c>
      <c r="F18" s="65">
        <f t="shared" si="0"/>
        <v>0.882968479250683</v>
      </c>
    </row>
    <row r="19" spans="1:6" ht="31.5" hidden="1">
      <c r="A19" s="6">
        <v>11</v>
      </c>
      <c r="B19" s="17" t="s">
        <v>66</v>
      </c>
      <c r="C19" s="17"/>
      <c r="D19" s="18">
        <v>499.4</v>
      </c>
      <c r="E19" s="11"/>
      <c r="F19" s="11" t="e">
        <f>D20-#REF!</f>
        <v>#REF!</v>
      </c>
    </row>
    <row r="20" spans="1:6" ht="15.75" hidden="1">
      <c r="A20" s="19">
        <v>12</v>
      </c>
      <c r="B20" s="17" t="s">
        <v>3</v>
      </c>
      <c r="C20" s="17"/>
      <c r="D20" s="7">
        <f>ROUND(D18/D19,2)</f>
        <v>6.09</v>
      </c>
      <c r="E20" s="11"/>
      <c r="F20" s="11" t="e">
        <f>D21-#REF!</f>
        <v>#REF!</v>
      </c>
    </row>
    <row r="21" spans="1:6" ht="15.75" hidden="1">
      <c r="A21" s="19"/>
      <c r="B21" s="20" t="s">
        <v>60</v>
      </c>
      <c r="C21" s="20"/>
      <c r="D21" s="7">
        <f>ROUND(D20*1.18,2)</f>
        <v>7.19</v>
      </c>
      <c r="E21" s="26"/>
      <c r="F21" s="11" t="e">
        <f>D22-#REF!</f>
        <v>#REF!</v>
      </c>
    </row>
    <row r="22" spans="1:6" ht="32.25" hidden="1" thickBot="1">
      <c r="A22" s="21"/>
      <c r="B22" s="23" t="s">
        <v>62</v>
      </c>
      <c r="C22" s="23"/>
      <c r="D22" s="7">
        <v>31.51</v>
      </c>
      <c r="E22" s="4"/>
      <c r="F22" s="11" t="e">
        <f>D23-#REF!</f>
        <v>#REF!</v>
      </c>
    </row>
    <row r="23" spans="2:4" ht="16.5" hidden="1" thickBot="1">
      <c r="B23" s="22" t="s">
        <v>61</v>
      </c>
      <c r="C23" s="23"/>
      <c r="D23" s="7"/>
    </row>
    <row r="25" spans="2:6" ht="12.75">
      <c r="B25" s="99" t="s">
        <v>138</v>
      </c>
      <c r="C25" s="99"/>
      <c r="D25" s="99"/>
      <c r="E25" s="99"/>
      <c r="F25" s="99"/>
    </row>
    <row r="26" spans="2:6" ht="12.75">
      <c r="B26" s="99"/>
      <c r="C26" s="99"/>
      <c r="D26" s="99"/>
      <c r="E26" s="99"/>
      <c r="F26" s="99"/>
    </row>
    <row r="30" spans="5:6" ht="12.75">
      <c r="E30" s="1"/>
      <c r="F30" s="1"/>
    </row>
  </sheetData>
  <sheetProtection/>
  <mergeCells count="8">
    <mergeCell ref="D1:F1"/>
    <mergeCell ref="A3:F3"/>
    <mergeCell ref="A5:A6"/>
    <mergeCell ref="B5:B6"/>
    <mergeCell ref="C5:C6"/>
    <mergeCell ref="D5:D6"/>
    <mergeCell ref="E5:E6"/>
    <mergeCell ref="F5:F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0"/>
  <sheetViews>
    <sheetView zoomScalePageLayoutView="0" workbookViewId="0" topLeftCell="A88">
      <selection activeCell="D95" sqref="D95"/>
    </sheetView>
  </sheetViews>
  <sheetFormatPr defaultColWidth="9.140625" defaultRowHeight="12.75"/>
  <cols>
    <col min="1" max="1" width="8.00390625" style="152" customWidth="1"/>
    <col min="2" max="2" width="51.8515625" style="152" customWidth="1"/>
    <col min="3" max="3" width="14.57421875" style="152" customWidth="1"/>
    <col min="4" max="4" width="15.421875" style="168" customWidth="1"/>
    <col min="5" max="5" width="15.28125" style="152" customWidth="1"/>
    <col min="6" max="6" width="15.7109375" style="152" customWidth="1"/>
  </cols>
  <sheetData>
    <row r="1" spans="4:6" ht="71.25" customHeight="1">
      <c r="D1" s="229" t="s">
        <v>315</v>
      </c>
      <c r="E1" s="230"/>
      <c r="F1" s="230"/>
    </row>
    <row r="2" spans="1:6" ht="58.5" customHeight="1">
      <c r="A2" s="223" t="s">
        <v>316</v>
      </c>
      <c r="B2" s="223"/>
      <c r="C2" s="223"/>
      <c r="D2" s="223"/>
      <c r="E2" s="223"/>
      <c r="F2" s="223"/>
    </row>
    <row r="3" spans="1:6" ht="12.75">
      <c r="A3" s="232"/>
      <c r="B3" s="232"/>
      <c r="C3" s="232"/>
      <c r="D3" s="232"/>
      <c r="E3" s="232"/>
      <c r="F3" s="232"/>
    </row>
    <row r="4" spans="1:6" ht="63">
      <c r="A4" s="169" t="s">
        <v>70</v>
      </c>
      <c r="B4" s="128" t="s">
        <v>0</v>
      </c>
      <c r="C4" s="7" t="s">
        <v>78</v>
      </c>
      <c r="D4" s="7" t="s">
        <v>79</v>
      </c>
      <c r="E4" s="7" t="s">
        <v>281</v>
      </c>
      <c r="F4" s="7" t="s">
        <v>189</v>
      </c>
    </row>
    <row r="5" spans="1:6" ht="12.75">
      <c r="A5" s="129">
        <v>1</v>
      </c>
      <c r="B5" s="129">
        <v>2</v>
      </c>
      <c r="C5" s="130">
        <v>3</v>
      </c>
      <c r="D5" s="130">
        <v>4</v>
      </c>
      <c r="E5" s="130">
        <v>5</v>
      </c>
      <c r="F5" s="130">
        <v>6</v>
      </c>
    </row>
    <row r="6" spans="1:6" ht="15.75">
      <c r="A6" s="7" t="s">
        <v>73</v>
      </c>
      <c r="B6" s="9" t="s">
        <v>190</v>
      </c>
      <c r="C6" s="11">
        <v>3614.7092170299998</v>
      </c>
      <c r="D6" s="11">
        <v>2972.3157895627533</v>
      </c>
      <c r="E6" s="11">
        <v>1455.0036733259344</v>
      </c>
      <c r="F6" s="11">
        <v>1517.3121162368188</v>
      </c>
    </row>
    <row r="7" spans="1:6" ht="31.5">
      <c r="A7" s="7" t="s">
        <v>13</v>
      </c>
      <c r="B7" s="9" t="s">
        <v>191</v>
      </c>
      <c r="C7" s="11">
        <v>0</v>
      </c>
      <c r="D7" s="51">
        <v>0</v>
      </c>
      <c r="E7" s="11">
        <v>0</v>
      </c>
      <c r="F7" s="11">
        <v>0</v>
      </c>
    </row>
    <row r="8" spans="1:6" ht="47.25">
      <c r="A8" s="7" t="s">
        <v>14</v>
      </c>
      <c r="B8" s="9" t="s">
        <v>192</v>
      </c>
      <c r="C8" s="11">
        <v>1909.78921703</v>
      </c>
      <c r="D8" s="11">
        <v>1158.907740071153</v>
      </c>
      <c r="E8" s="11">
        <v>566.3848903083344</v>
      </c>
      <c r="F8" s="11">
        <v>592.5228497628186</v>
      </c>
    </row>
    <row r="9" spans="1:6" ht="15.75">
      <c r="A9" s="7" t="s">
        <v>16</v>
      </c>
      <c r="B9" s="9" t="s">
        <v>193</v>
      </c>
      <c r="C9" s="11">
        <v>242.69921703</v>
      </c>
      <c r="D9" s="11">
        <v>230.39195294906696</v>
      </c>
      <c r="E9" s="11">
        <v>109.33040048833436</v>
      </c>
      <c r="F9" s="11">
        <v>121.06155246073264</v>
      </c>
    </row>
    <row r="10" spans="1:6" ht="31.5">
      <c r="A10" s="7"/>
      <c r="B10" s="9" t="s">
        <v>194</v>
      </c>
      <c r="C10" s="133">
        <v>0</v>
      </c>
      <c r="D10" s="133">
        <v>0</v>
      </c>
      <c r="E10" s="133">
        <v>0</v>
      </c>
      <c r="F10" s="133">
        <v>0</v>
      </c>
    </row>
    <row r="11" spans="1:6" ht="15.75">
      <c r="A11" s="7"/>
      <c r="B11" s="9" t="s">
        <v>195</v>
      </c>
      <c r="C11" s="132">
        <v>0</v>
      </c>
      <c r="D11" s="132">
        <v>0</v>
      </c>
      <c r="E11" s="132">
        <v>0</v>
      </c>
      <c r="F11" s="132">
        <v>0</v>
      </c>
    </row>
    <row r="12" spans="1:6" ht="31.5">
      <c r="A12" s="7"/>
      <c r="B12" s="9" t="s">
        <v>196</v>
      </c>
      <c r="C12" s="133">
        <v>82.839</v>
      </c>
      <c r="D12" s="133">
        <v>57.30975907676448</v>
      </c>
      <c r="E12" s="133">
        <v>28.65487953838224</v>
      </c>
      <c r="F12" s="133">
        <v>28.65487953838224</v>
      </c>
    </row>
    <row r="13" spans="1:6" ht="15.75">
      <c r="A13" s="7"/>
      <c r="B13" s="9" t="s">
        <v>197</v>
      </c>
      <c r="C13" s="132">
        <v>2.92977</v>
      </c>
      <c r="D13" s="134">
        <v>4.020117282999999</v>
      </c>
      <c r="E13" s="132">
        <v>3.81542</v>
      </c>
      <c r="F13" s="132">
        <v>4.224814566</v>
      </c>
    </row>
    <row r="14" spans="1:6" ht="31.5">
      <c r="A14" s="7" t="s">
        <v>17</v>
      </c>
      <c r="B14" s="9" t="s">
        <v>198</v>
      </c>
      <c r="C14" s="11">
        <v>4.22</v>
      </c>
      <c r="D14" s="11">
        <v>5.797009122085999</v>
      </c>
      <c r="E14" s="11">
        <v>2.7509178199999997</v>
      </c>
      <c r="F14" s="11">
        <v>3.046091302086</v>
      </c>
    </row>
    <row r="15" spans="1:6" ht="31.5">
      <c r="A15" s="7"/>
      <c r="B15" s="9" t="s">
        <v>194</v>
      </c>
      <c r="C15" s="133">
        <v>0</v>
      </c>
      <c r="D15" s="133">
        <v>0</v>
      </c>
      <c r="E15" s="133">
        <v>0</v>
      </c>
      <c r="F15" s="133">
        <v>0</v>
      </c>
    </row>
    <row r="16" spans="1:6" ht="15.75">
      <c r="A16" s="7"/>
      <c r="B16" s="9" t="s">
        <v>195</v>
      </c>
      <c r="C16" s="133">
        <v>0</v>
      </c>
      <c r="D16" s="133">
        <v>0</v>
      </c>
      <c r="E16" s="133">
        <v>0</v>
      </c>
      <c r="F16" s="133">
        <v>0</v>
      </c>
    </row>
    <row r="17" spans="1:6" ht="31.5">
      <c r="A17" s="7"/>
      <c r="B17" s="9" t="s">
        <v>196</v>
      </c>
      <c r="C17" s="133">
        <v>1.442</v>
      </c>
      <c r="D17" s="133">
        <v>1.442</v>
      </c>
      <c r="E17" s="133">
        <v>0.721</v>
      </c>
      <c r="F17" s="133">
        <v>0.721</v>
      </c>
    </row>
    <row r="18" spans="1:6" ht="15.75">
      <c r="A18" s="7"/>
      <c r="B18" s="9" t="s">
        <v>197</v>
      </c>
      <c r="C18" s="132">
        <v>2.92977</v>
      </c>
      <c r="D18" s="132">
        <v>4.020117282999999</v>
      </c>
      <c r="E18" s="132">
        <v>3.81542</v>
      </c>
      <c r="F18" s="132">
        <v>4.224814566</v>
      </c>
    </row>
    <row r="19" spans="1:6" ht="31.5">
      <c r="A19" s="7" t="s">
        <v>18</v>
      </c>
      <c r="B19" s="9" t="s">
        <v>199</v>
      </c>
      <c r="C19" s="11">
        <v>0</v>
      </c>
      <c r="D19" s="11">
        <v>0</v>
      </c>
      <c r="E19" s="11">
        <v>0</v>
      </c>
      <c r="F19" s="11">
        <v>0</v>
      </c>
    </row>
    <row r="20" spans="1:6" ht="31.5">
      <c r="A20" s="7" t="s">
        <v>19</v>
      </c>
      <c r="B20" s="9" t="s">
        <v>200</v>
      </c>
      <c r="C20" s="11">
        <v>0</v>
      </c>
      <c r="D20" s="11">
        <v>0</v>
      </c>
      <c r="E20" s="11">
        <v>0</v>
      </c>
      <c r="F20" s="11">
        <v>0</v>
      </c>
    </row>
    <row r="21" spans="1:6" ht="15.75">
      <c r="A21" s="7" t="s">
        <v>20</v>
      </c>
      <c r="B21" s="9" t="s">
        <v>201</v>
      </c>
      <c r="C21" s="11">
        <v>1662.87</v>
      </c>
      <c r="D21" s="11">
        <v>922.718778</v>
      </c>
      <c r="E21" s="11">
        <v>454.30357200000003</v>
      </c>
      <c r="F21" s="11">
        <v>468.415206</v>
      </c>
    </row>
    <row r="22" spans="1:6" ht="15.75">
      <c r="A22" s="7"/>
      <c r="B22" s="9" t="s">
        <v>202</v>
      </c>
      <c r="C22" s="11">
        <v>55.54</v>
      </c>
      <c r="D22" s="135">
        <v>30.3476</v>
      </c>
      <c r="E22" s="135">
        <v>15.1738</v>
      </c>
      <c r="F22" s="135">
        <v>15.1738</v>
      </c>
    </row>
    <row r="23" spans="1:6" ht="38.25">
      <c r="A23" s="7"/>
      <c r="B23" s="9" t="s">
        <v>203</v>
      </c>
      <c r="C23" s="136" t="s">
        <v>204</v>
      </c>
      <c r="D23" s="136" t="s">
        <v>204</v>
      </c>
      <c r="E23" s="136" t="s">
        <v>204</v>
      </c>
      <c r="F23" s="136" t="s">
        <v>204</v>
      </c>
    </row>
    <row r="24" spans="1:6" ht="15.75">
      <c r="A24" s="7"/>
      <c r="B24" s="9" t="s">
        <v>205</v>
      </c>
      <c r="C24" s="11">
        <v>29.94</v>
      </c>
      <c r="D24" s="11">
        <v>30.405</v>
      </c>
      <c r="E24" s="11">
        <v>29.94</v>
      </c>
      <c r="F24" s="11">
        <v>30.87</v>
      </c>
    </row>
    <row r="25" spans="1:6" ht="78.75">
      <c r="A25" s="7" t="s">
        <v>21</v>
      </c>
      <c r="B25" s="9" t="s">
        <v>206</v>
      </c>
      <c r="C25" s="11">
        <v>0</v>
      </c>
      <c r="D25" s="11">
        <v>0</v>
      </c>
      <c r="E25" s="11">
        <v>0</v>
      </c>
      <c r="F25" s="11">
        <v>0</v>
      </c>
    </row>
    <row r="26" spans="1:6" ht="31.5">
      <c r="A26" s="7" t="s">
        <v>22</v>
      </c>
      <c r="B26" s="9" t="s">
        <v>207</v>
      </c>
      <c r="C26" s="11">
        <v>397.88</v>
      </c>
      <c r="D26" s="51">
        <v>411.649938</v>
      </c>
      <c r="E26" s="11">
        <v>200.18161800000001</v>
      </c>
      <c r="F26" s="11">
        <v>211.46832000000003</v>
      </c>
    </row>
    <row r="27" spans="1:6" ht="15.75">
      <c r="A27" s="7"/>
      <c r="B27" s="9" t="s">
        <v>7</v>
      </c>
      <c r="C27" s="11">
        <v>2.5</v>
      </c>
      <c r="D27" s="51">
        <v>2.5</v>
      </c>
      <c r="E27" s="11">
        <v>2.5</v>
      </c>
      <c r="F27" s="11">
        <v>2.5</v>
      </c>
    </row>
    <row r="28" spans="1:6" ht="15.75">
      <c r="A28" s="7"/>
      <c r="B28" s="9" t="s">
        <v>8</v>
      </c>
      <c r="C28" s="11">
        <v>2</v>
      </c>
      <c r="D28" s="51">
        <v>2</v>
      </c>
      <c r="E28" s="11">
        <v>2</v>
      </c>
      <c r="F28" s="11">
        <v>2</v>
      </c>
    </row>
    <row r="29" spans="1:6" ht="15.75">
      <c r="A29" s="7"/>
      <c r="B29" s="9" t="s">
        <v>208</v>
      </c>
      <c r="C29" s="11">
        <v>4741.4</v>
      </c>
      <c r="D29" s="51"/>
      <c r="E29" s="137" t="s">
        <v>209</v>
      </c>
      <c r="F29" s="11">
        <v>5040</v>
      </c>
    </row>
    <row r="30" spans="1:6" ht="15.75">
      <c r="A30" s="7"/>
      <c r="B30" s="9" t="s">
        <v>23</v>
      </c>
      <c r="C30" s="59">
        <v>13262.67</v>
      </c>
      <c r="D30" s="59">
        <v>13721.664600000002</v>
      </c>
      <c r="E30" s="59">
        <v>13345.441200000001</v>
      </c>
      <c r="F30" s="59">
        <v>14097.888000000003</v>
      </c>
    </row>
    <row r="31" spans="1:6" ht="15.75">
      <c r="A31" s="7" t="s">
        <v>24</v>
      </c>
      <c r="B31" s="9" t="s">
        <v>210</v>
      </c>
      <c r="C31" s="11">
        <v>120.16</v>
      </c>
      <c r="D31" s="11">
        <v>124.31828127600001</v>
      </c>
      <c r="E31" s="11">
        <v>60.454848636</v>
      </c>
      <c r="F31" s="11">
        <v>63.863432640000006</v>
      </c>
    </row>
    <row r="32" spans="1:6" ht="15.75">
      <c r="A32" s="7"/>
      <c r="B32" s="9" t="s">
        <v>211</v>
      </c>
      <c r="C32" s="11">
        <v>30.2</v>
      </c>
      <c r="D32" s="11">
        <v>30.2</v>
      </c>
      <c r="E32" s="11">
        <v>30.2</v>
      </c>
      <c r="F32" s="11">
        <v>30.2</v>
      </c>
    </row>
    <row r="33" spans="1:6" ht="15.75">
      <c r="A33" s="7" t="s">
        <v>26</v>
      </c>
      <c r="B33" s="9" t="s">
        <v>212</v>
      </c>
      <c r="C33" s="11">
        <v>1186.88</v>
      </c>
      <c r="D33" s="11">
        <v>1277.4398302156</v>
      </c>
      <c r="E33" s="11">
        <v>627.9823163816</v>
      </c>
      <c r="F33" s="11">
        <v>649.457513834</v>
      </c>
    </row>
    <row r="34" spans="1:6" ht="15.75">
      <c r="A34" s="7"/>
      <c r="B34" s="9" t="s">
        <v>213</v>
      </c>
      <c r="C34" s="11"/>
      <c r="D34" s="51"/>
      <c r="E34" s="11"/>
      <c r="F34" s="11"/>
    </row>
    <row r="35" spans="1:6" ht="15.75">
      <c r="A35" s="7" t="s">
        <v>214</v>
      </c>
      <c r="B35" s="9" t="s">
        <v>215</v>
      </c>
      <c r="C35" s="11">
        <v>776.4</v>
      </c>
      <c r="D35" s="139">
        <v>803.2736628</v>
      </c>
      <c r="E35" s="139">
        <v>390.6246708</v>
      </c>
      <c r="F35" s="139">
        <v>412.648992</v>
      </c>
    </row>
    <row r="36" spans="1:6" ht="15.75">
      <c r="A36" s="7"/>
      <c r="B36" s="9" t="s">
        <v>7</v>
      </c>
      <c r="C36" s="11">
        <v>3.5</v>
      </c>
      <c r="D36" s="139">
        <v>3.5</v>
      </c>
      <c r="E36" s="139">
        <v>3.5</v>
      </c>
      <c r="F36" s="139">
        <v>3.5</v>
      </c>
    </row>
    <row r="37" spans="1:6" ht="15.75">
      <c r="A37" s="7"/>
      <c r="B37" s="9" t="s">
        <v>23</v>
      </c>
      <c r="C37" s="59">
        <v>18485.71</v>
      </c>
      <c r="D37" s="140">
        <v>19125.5634</v>
      </c>
      <c r="E37" s="140">
        <v>18601.1748</v>
      </c>
      <c r="F37" s="140">
        <v>19649.952</v>
      </c>
    </row>
    <row r="38" spans="1:6" ht="15.75">
      <c r="A38" s="7" t="s">
        <v>216</v>
      </c>
      <c r="B38" s="9" t="s">
        <v>210</v>
      </c>
      <c r="C38" s="11">
        <v>234.47</v>
      </c>
      <c r="D38" s="11">
        <v>242.58864616559998</v>
      </c>
      <c r="E38" s="11">
        <v>117.96865058159999</v>
      </c>
      <c r="F38" s="11">
        <v>124.61999558400001</v>
      </c>
    </row>
    <row r="39" spans="1:6" ht="47.25">
      <c r="A39" s="7" t="s">
        <v>217</v>
      </c>
      <c r="B39" s="9" t="s">
        <v>218</v>
      </c>
      <c r="C39" s="11">
        <v>0</v>
      </c>
      <c r="D39" s="11">
        <v>0</v>
      </c>
      <c r="E39" s="11">
        <v>0</v>
      </c>
      <c r="F39" s="11">
        <v>0</v>
      </c>
    </row>
    <row r="40" spans="1:6" ht="15.75">
      <c r="A40" s="7" t="s">
        <v>219</v>
      </c>
      <c r="B40" s="9" t="s">
        <v>220</v>
      </c>
      <c r="C40" s="11">
        <v>30.67</v>
      </c>
      <c r="D40" s="11">
        <v>31.35936625</v>
      </c>
      <c r="E40" s="11">
        <v>19.17</v>
      </c>
      <c r="F40" s="11">
        <v>12.189366249999999</v>
      </c>
    </row>
    <row r="41" spans="1:6" ht="31.5">
      <c r="A41" s="7" t="s">
        <v>221</v>
      </c>
      <c r="B41" s="9" t="s">
        <v>222</v>
      </c>
      <c r="C41" s="11">
        <v>39.97</v>
      </c>
      <c r="D41" s="51">
        <v>42.428155000000004</v>
      </c>
      <c r="E41" s="51">
        <v>21.323995</v>
      </c>
      <c r="F41" s="51">
        <v>21.10416</v>
      </c>
    </row>
    <row r="42" spans="1:6" ht="15.75">
      <c r="A42" s="50" t="s">
        <v>223</v>
      </c>
      <c r="B42" s="25" t="s">
        <v>224</v>
      </c>
      <c r="C42" s="51">
        <v>101.15</v>
      </c>
      <c r="D42" s="51">
        <v>157.79</v>
      </c>
      <c r="E42" s="51">
        <v>78.895</v>
      </c>
      <c r="F42" s="51">
        <v>78.895</v>
      </c>
    </row>
    <row r="43" spans="1:6" ht="15.75">
      <c r="A43" s="50"/>
      <c r="B43" s="25" t="s">
        <v>213</v>
      </c>
      <c r="C43" s="51"/>
      <c r="D43" s="51"/>
      <c r="E43" s="51"/>
      <c r="F43" s="51"/>
    </row>
    <row r="44" spans="1:6" ht="15.75">
      <c r="A44" s="50" t="s">
        <v>225</v>
      </c>
      <c r="B44" s="25" t="s">
        <v>226</v>
      </c>
      <c r="C44" s="51">
        <v>101.15</v>
      </c>
      <c r="D44" s="51">
        <v>157.79</v>
      </c>
      <c r="E44" s="51">
        <v>78.895</v>
      </c>
      <c r="F44" s="51">
        <v>78.895</v>
      </c>
    </row>
    <row r="45" spans="1:6" ht="31.5">
      <c r="A45" s="7" t="s">
        <v>27</v>
      </c>
      <c r="B45" s="9" t="s">
        <v>227</v>
      </c>
      <c r="C45" s="11">
        <v>0</v>
      </c>
      <c r="D45" s="11">
        <v>0</v>
      </c>
      <c r="E45" s="11">
        <v>0</v>
      </c>
      <c r="F45" s="11">
        <v>0</v>
      </c>
    </row>
    <row r="46" spans="1:6" ht="15.75">
      <c r="A46" s="7" t="s">
        <v>28</v>
      </c>
      <c r="B46" s="9" t="s">
        <v>228</v>
      </c>
      <c r="C46" s="11">
        <v>0</v>
      </c>
      <c r="D46" s="11">
        <v>0</v>
      </c>
      <c r="E46" s="11">
        <v>0</v>
      </c>
      <c r="F46" s="11">
        <v>0</v>
      </c>
    </row>
    <row r="47" spans="1:6" ht="15.75">
      <c r="A47" s="7" t="s">
        <v>29</v>
      </c>
      <c r="B47" s="9" t="s">
        <v>229</v>
      </c>
      <c r="C47" s="11">
        <v>1301.65</v>
      </c>
      <c r="D47" s="11">
        <v>1787.1695561984</v>
      </c>
      <c r="E47" s="11">
        <v>876.2152148224</v>
      </c>
      <c r="F47" s="11">
        <v>910.9543413760001</v>
      </c>
    </row>
    <row r="48" spans="1:6" ht="47.25">
      <c r="A48" s="7" t="s">
        <v>31</v>
      </c>
      <c r="B48" s="9" t="s">
        <v>230</v>
      </c>
      <c r="C48" s="51">
        <v>77.03</v>
      </c>
      <c r="D48" s="51">
        <v>90.35</v>
      </c>
      <c r="E48" s="51">
        <v>45.175</v>
      </c>
      <c r="F48" s="51">
        <v>45.175</v>
      </c>
    </row>
    <row r="49" spans="1:6" ht="15.75">
      <c r="A49" s="7"/>
      <c r="B49" s="9" t="s">
        <v>213</v>
      </c>
      <c r="C49" s="51"/>
      <c r="D49" s="51"/>
      <c r="E49" s="51"/>
      <c r="F49" s="51"/>
    </row>
    <row r="50" spans="1:6" ht="31.5">
      <c r="A50" s="7" t="s">
        <v>32</v>
      </c>
      <c r="B50" s="9" t="s">
        <v>231</v>
      </c>
      <c r="C50" s="51">
        <v>77.03</v>
      </c>
      <c r="D50" s="51">
        <v>84.49235827999999</v>
      </c>
      <c r="E50" s="51">
        <v>41.095504999999996</v>
      </c>
      <c r="F50" s="51">
        <v>43.396853279999995</v>
      </c>
    </row>
    <row r="51" spans="1:6" ht="15.75">
      <c r="A51" s="7" t="s">
        <v>33</v>
      </c>
      <c r="B51" s="9" t="s">
        <v>226</v>
      </c>
      <c r="C51" s="11">
        <v>0</v>
      </c>
      <c r="D51" s="11">
        <v>0</v>
      </c>
      <c r="E51" s="11">
        <v>0</v>
      </c>
      <c r="F51" s="11">
        <v>0</v>
      </c>
    </row>
    <row r="52" spans="1:6" ht="78.75">
      <c r="A52" s="7" t="s">
        <v>34</v>
      </c>
      <c r="B52" s="9" t="s">
        <v>232</v>
      </c>
      <c r="C52" s="11">
        <v>0</v>
      </c>
      <c r="D52" s="11">
        <v>0</v>
      </c>
      <c r="E52" s="11">
        <v>0</v>
      </c>
      <c r="F52" s="11">
        <v>0</v>
      </c>
    </row>
    <row r="53" spans="1:6" ht="47.25">
      <c r="A53" s="7" t="s">
        <v>35</v>
      </c>
      <c r="B53" s="9" t="s">
        <v>233</v>
      </c>
      <c r="C53" s="11">
        <v>0</v>
      </c>
      <c r="D53" s="51">
        <v>429.81</v>
      </c>
      <c r="E53" s="51">
        <v>214.905</v>
      </c>
      <c r="F53" s="51">
        <v>214.905</v>
      </c>
    </row>
    <row r="54" spans="1:6" ht="15.75">
      <c r="A54" s="7" t="s">
        <v>36</v>
      </c>
      <c r="B54" s="9" t="s">
        <v>234</v>
      </c>
      <c r="C54" s="11">
        <v>940.57</v>
      </c>
      <c r="D54" s="51">
        <v>973.1256192000001</v>
      </c>
      <c r="E54" s="11">
        <v>473.2221312</v>
      </c>
      <c r="F54" s="11">
        <v>499.90348800000004</v>
      </c>
    </row>
    <row r="55" spans="1:6" ht="15.75">
      <c r="A55" s="7"/>
      <c r="B55" s="9" t="s">
        <v>7</v>
      </c>
      <c r="C55" s="11">
        <v>5</v>
      </c>
      <c r="D55" s="51">
        <v>5</v>
      </c>
      <c r="E55" s="11">
        <v>5</v>
      </c>
      <c r="F55" s="11">
        <v>5</v>
      </c>
    </row>
    <row r="56" spans="1:6" ht="15.75">
      <c r="A56" s="7"/>
      <c r="B56" s="9" t="s">
        <v>8</v>
      </c>
      <c r="C56" s="11">
        <v>3.6</v>
      </c>
      <c r="D56" s="51">
        <v>3.6</v>
      </c>
      <c r="E56" s="11">
        <v>3.6</v>
      </c>
      <c r="F56" s="11">
        <v>3.6</v>
      </c>
    </row>
    <row r="57" spans="1:6" ht="15.75">
      <c r="A57" s="7"/>
      <c r="B57" s="9" t="s">
        <v>235</v>
      </c>
      <c r="C57" s="59">
        <v>15676.2</v>
      </c>
      <c r="D57" s="59">
        <v>16218.760320000001</v>
      </c>
      <c r="E57" s="59">
        <v>15774.07104</v>
      </c>
      <c r="F57" s="59">
        <v>16663.449600000004</v>
      </c>
    </row>
    <row r="58" spans="1:6" ht="15.75">
      <c r="A58" s="7" t="s">
        <v>236</v>
      </c>
      <c r="B58" s="9" t="s">
        <v>210</v>
      </c>
      <c r="C58" s="11">
        <v>284.05</v>
      </c>
      <c r="D58" s="11">
        <v>293.88393699840003</v>
      </c>
      <c r="E58" s="11">
        <v>142.9130836224</v>
      </c>
      <c r="F58" s="11">
        <v>150.970853376</v>
      </c>
    </row>
    <row r="59" spans="1:6" ht="31.5">
      <c r="A59" s="7" t="s">
        <v>237</v>
      </c>
      <c r="B59" s="9" t="s">
        <v>238</v>
      </c>
      <c r="C59" s="11">
        <v>0</v>
      </c>
      <c r="D59" s="11">
        <v>0</v>
      </c>
      <c r="E59" s="11">
        <v>0</v>
      </c>
      <c r="F59" s="11">
        <v>0</v>
      </c>
    </row>
    <row r="60" spans="1:6" ht="15.75">
      <c r="A60" s="7" t="s">
        <v>239</v>
      </c>
      <c r="B60" s="9" t="s">
        <v>240</v>
      </c>
      <c r="C60" s="11">
        <v>0</v>
      </c>
      <c r="D60" s="11">
        <v>0</v>
      </c>
      <c r="E60" s="11">
        <v>0</v>
      </c>
      <c r="F60" s="11">
        <v>0</v>
      </c>
    </row>
    <row r="61" spans="1:6" ht="15.75">
      <c r="A61" s="7" t="s">
        <v>37</v>
      </c>
      <c r="B61" s="9" t="s">
        <v>113</v>
      </c>
      <c r="C61" s="11">
        <v>313.32</v>
      </c>
      <c r="D61" s="11">
        <v>300.1248458619707</v>
      </c>
      <c r="E61" s="11">
        <v>146.7503293797056</v>
      </c>
      <c r="F61" s="11">
        <v>153.37451648226508</v>
      </c>
    </row>
    <row r="62" spans="1:6" ht="110.25">
      <c r="A62" s="7" t="s">
        <v>4</v>
      </c>
      <c r="B62" s="9" t="s">
        <v>241</v>
      </c>
      <c r="C62" s="11">
        <v>0</v>
      </c>
      <c r="D62" s="11">
        <v>0</v>
      </c>
      <c r="E62" s="11">
        <v>0</v>
      </c>
      <c r="F62" s="11">
        <v>0</v>
      </c>
    </row>
    <row r="63" spans="1:6" ht="78.75">
      <c r="A63" s="7" t="s">
        <v>5</v>
      </c>
      <c r="B63" s="9" t="s">
        <v>242</v>
      </c>
      <c r="C63" s="11">
        <v>5.146283259784804</v>
      </c>
      <c r="D63" s="51">
        <v>7.11</v>
      </c>
      <c r="E63" s="11">
        <v>0</v>
      </c>
      <c r="F63" s="11">
        <v>7.11</v>
      </c>
    </row>
    <row r="64" spans="1:6" ht="31.5">
      <c r="A64" s="7" t="s">
        <v>9</v>
      </c>
      <c r="B64" s="9" t="s">
        <v>243</v>
      </c>
      <c r="C64" s="11">
        <v>163.5</v>
      </c>
      <c r="D64" s="11">
        <v>0</v>
      </c>
      <c r="E64" s="11">
        <v>0</v>
      </c>
      <c r="F64" s="11">
        <v>0</v>
      </c>
    </row>
    <row r="65" spans="1:6" ht="15.75">
      <c r="A65" s="7"/>
      <c r="B65" s="9" t="s">
        <v>7</v>
      </c>
      <c r="C65" s="11">
        <v>1</v>
      </c>
      <c r="D65" s="11">
        <v>0</v>
      </c>
      <c r="E65" s="11">
        <v>0</v>
      </c>
      <c r="F65" s="11">
        <v>0</v>
      </c>
    </row>
    <row r="66" spans="1:6" ht="15.75">
      <c r="A66" s="7" t="s">
        <v>39</v>
      </c>
      <c r="B66" s="9" t="s">
        <v>244</v>
      </c>
      <c r="C66" s="11">
        <v>49.38</v>
      </c>
      <c r="D66" s="11">
        <v>0</v>
      </c>
      <c r="E66" s="11">
        <v>0</v>
      </c>
      <c r="F66" s="11">
        <v>0</v>
      </c>
    </row>
    <row r="67" spans="1:6" ht="15.75">
      <c r="A67" s="7" t="s">
        <v>40</v>
      </c>
      <c r="B67" s="9" t="s">
        <v>245</v>
      </c>
      <c r="C67" s="11">
        <v>0</v>
      </c>
      <c r="D67" s="11">
        <v>0</v>
      </c>
      <c r="E67" s="11">
        <v>0</v>
      </c>
      <c r="F67" s="11">
        <v>0</v>
      </c>
    </row>
    <row r="68" spans="1:6" ht="15.75">
      <c r="A68" s="7" t="s">
        <v>246</v>
      </c>
      <c r="B68" s="9" t="s">
        <v>247</v>
      </c>
      <c r="C68" s="11">
        <v>0</v>
      </c>
      <c r="D68" s="11">
        <v>0</v>
      </c>
      <c r="E68" s="11">
        <v>0</v>
      </c>
      <c r="F68" s="11">
        <v>0</v>
      </c>
    </row>
    <row r="69" spans="1:6" ht="47.25">
      <c r="A69" s="7" t="s">
        <v>41</v>
      </c>
      <c r="B69" s="9" t="s">
        <v>248</v>
      </c>
      <c r="C69" s="11">
        <v>0</v>
      </c>
      <c r="D69" s="11">
        <v>0</v>
      </c>
      <c r="E69" s="11">
        <v>0</v>
      </c>
      <c r="F69" s="11">
        <v>0</v>
      </c>
    </row>
    <row r="70" spans="1:6" ht="15.75">
      <c r="A70" s="7" t="s">
        <v>42</v>
      </c>
      <c r="B70" s="9" t="s">
        <v>249</v>
      </c>
      <c r="C70" s="11">
        <v>95.29371674021519</v>
      </c>
      <c r="D70" s="11">
        <v>293.0148458619707</v>
      </c>
      <c r="E70" s="11">
        <v>146.7503293797056</v>
      </c>
      <c r="F70" s="11">
        <v>146.26451648226507</v>
      </c>
    </row>
    <row r="71" spans="1:6" ht="15.75">
      <c r="A71" s="7" t="s">
        <v>43</v>
      </c>
      <c r="B71" s="9" t="s">
        <v>44</v>
      </c>
      <c r="C71" s="11">
        <v>0</v>
      </c>
      <c r="D71" s="11">
        <v>0</v>
      </c>
      <c r="E71" s="11">
        <v>0</v>
      </c>
      <c r="F71" s="11">
        <v>0</v>
      </c>
    </row>
    <row r="72" spans="1:6" ht="31.5">
      <c r="A72" s="7" t="s">
        <v>45</v>
      </c>
      <c r="B72" s="9" t="s">
        <v>250</v>
      </c>
      <c r="C72" s="11">
        <v>0</v>
      </c>
      <c r="D72" s="11">
        <v>0</v>
      </c>
      <c r="E72" s="11">
        <v>0</v>
      </c>
      <c r="F72" s="11">
        <v>0</v>
      </c>
    </row>
    <row r="73" spans="1:6" ht="63">
      <c r="A73" s="7" t="s">
        <v>47</v>
      </c>
      <c r="B73" s="9" t="s">
        <v>251</v>
      </c>
      <c r="C73" s="11">
        <v>21.33</v>
      </c>
      <c r="D73" s="51">
        <v>29.25344617808219</v>
      </c>
      <c r="E73" s="51">
        <v>14.626723089041095</v>
      </c>
      <c r="F73" s="51">
        <v>14.626723089041095</v>
      </c>
    </row>
    <row r="74" spans="1:6" ht="15.75">
      <c r="A74" s="7" t="s">
        <v>49</v>
      </c>
      <c r="B74" s="9" t="s">
        <v>252</v>
      </c>
      <c r="C74" s="11">
        <v>5.86</v>
      </c>
      <c r="D74" s="11">
        <v>7.838564229844013</v>
      </c>
      <c r="E74" s="11">
        <v>3.9192821149220065</v>
      </c>
      <c r="F74" s="11">
        <v>3.9192821149220065</v>
      </c>
    </row>
    <row r="75" spans="1:6" ht="15.75">
      <c r="A75" s="7"/>
      <c r="B75" s="9" t="s">
        <v>213</v>
      </c>
      <c r="C75" s="11"/>
      <c r="D75" s="51"/>
      <c r="E75" s="11"/>
      <c r="F75" s="11"/>
    </row>
    <row r="76" spans="1:6" ht="15.75">
      <c r="A76" s="7" t="s">
        <v>51</v>
      </c>
      <c r="B76" s="9" t="s">
        <v>253</v>
      </c>
      <c r="C76" s="11">
        <v>0</v>
      </c>
      <c r="D76" s="11">
        <v>0</v>
      </c>
      <c r="E76" s="11">
        <v>0</v>
      </c>
      <c r="F76" s="11">
        <v>0</v>
      </c>
    </row>
    <row r="77" spans="1:6" ht="15.75">
      <c r="A77" s="7" t="s">
        <v>52</v>
      </c>
      <c r="B77" s="9" t="s">
        <v>53</v>
      </c>
      <c r="C77" s="11">
        <v>5.86</v>
      </c>
      <c r="D77" s="51">
        <v>7.838564229844013</v>
      </c>
      <c r="E77" s="11">
        <v>3.9192821149220065</v>
      </c>
      <c r="F77" s="11">
        <v>3.9192821149220065</v>
      </c>
    </row>
    <row r="78" spans="1:6" ht="15.75">
      <c r="A78" s="7" t="s">
        <v>155</v>
      </c>
      <c r="B78" s="9" t="s">
        <v>2</v>
      </c>
      <c r="C78" s="11">
        <v>0</v>
      </c>
      <c r="D78" s="11">
        <v>0</v>
      </c>
      <c r="E78" s="11">
        <v>0</v>
      </c>
      <c r="F78" s="11">
        <v>0</v>
      </c>
    </row>
    <row r="79" spans="1:6" ht="15.75">
      <c r="A79" s="7" t="s">
        <v>156</v>
      </c>
      <c r="B79" s="9" t="s">
        <v>254</v>
      </c>
      <c r="C79" s="11">
        <v>0</v>
      </c>
      <c r="D79" s="11">
        <v>0</v>
      </c>
      <c r="E79" s="11">
        <v>0</v>
      </c>
      <c r="F79" s="11">
        <v>0</v>
      </c>
    </row>
    <row r="80" spans="1:6" ht="31.5">
      <c r="A80" s="7" t="s">
        <v>255</v>
      </c>
      <c r="B80" s="9" t="s">
        <v>256</v>
      </c>
      <c r="C80" s="11">
        <v>0</v>
      </c>
      <c r="D80" s="11">
        <v>0</v>
      </c>
      <c r="E80" s="11">
        <v>0</v>
      </c>
      <c r="F80" s="11">
        <v>0</v>
      </c>
    </row>
    <row r="81" spans="1:6" ht="15.75">
      <c r="A81" s="50"/>
      <c r="B81" s="25" t="s">
        <v>257</v>
      </c>
      <c r="C81" s="51">
        <v>5252.65</v>
      </c>
      <c r="D81" s="51">
        <v>5096.702202031051</v>
      </c>
      <c r="E81" s="51">
        <v>2496.515222732003</v>
      </c>
      <c r="F81" s="51">
        <v>2600.1869792990474</v>
      </c>
    </row>
    <row r="82" spans="1:6" ht="15.75">
      <c r="A82" s="50"/>
      <c r="B82" s="25" t="s">
        <v>258</v>
      </c>
      <c r="C82" s="51">
        <v>44.521529072724185</v>
      </c>
      <c r="D82" s="51">
        <v>48.746336358480384</v>
      </c>
      <c r="E82" s="51">
        <v>47.51601569707184</v>
      </c>
      <c r="F82" s="51">
        <v>49.98908450131731</v>
      </c>
    </row>
    <row r="83" spans="1:6" ht="15.75">
      <c r="A83" s="50"/>
      <c r="B83" s="25" t="s">
        <v>1</v>
      </c>
      <c r="C83" s="51">
        <v>0.3760006853683379</v>
      </c>
      <c r="D83" s="51">
        <v>1.0104573106012962</v>
      </c>
      <c r="E83" s="51">
        <v>0.9212841880783922</v>
      </c>
      <c r="F83" s="51">
        <v>1.0960750217925854</v>
      </c>
    </row>
    <row r="84" spans="1:6" ht="15.75">
      <c r="A84" s="7" t="s">
        <v>158</v>
      </c>
      <c r="B84" s="9" t="s">
        <v>55</v>
      </c>
      <c r="C84" s="11">
        <v>19.75</v>
      </c>
      <c r="D84" s="11">
        <v>51.5</v>
      </c>
      <c r="E84" s="11">
        <v>23</v>
      </c>
      <c r="F84" s="11">
        <v>28.5</v>
      </c>
    </row>
    <row r="85" spans="1:6" ht="63">
      <c r="A85" s="7" t="s">
        <v>259</v>
      </c>
      <c r="B85" s="9" t="s">
        <v>74</v>
      </c>
      <c r="C85" s="11">
        <v>0</v>
      </c>
      <c r="D85" s="11">
        <v>0</v>
      </c>
      <c r="E85" s="11">
        <v>0</v>
      </c>
      <c r="F85" s="11">
        <v>0</v>
      </c>
    </row>
    <row r="86" spans="1:6" ht="47.25">
      <c r="A86" s="7" t="s">
        <v>260</v>
      </c>
      <c r="B86" s="9" t="s">
        <v>261</v>
      </c>
      <c r="C86" s="11">
        <v>0</v>
      </c>
      <c r="D86" s="11">
        <v>0</v>
      </c>
      <c r="E86" s="11">
        <v>0</v>
      </c>
      <c r="F86" s="11">
        <v>0</v>
      </c>
    </row>
    <row r="87" spans="1:6" ht="78.75">
      <c r="A87" s="7" t="s">
        <v>262</v>
      </c>
      <c r="B87" s="9" t="s">
        <v>263</v>
      </c>
      <c r="C87" s="11">
        <v>0</v>
      </c>
      <c r="D87" s="11">
        <v>0</v>
      </c>
      <c r="E87" s="11">
        <v>0</v>
      </c>
      <c r="F87" s="11">
        <v>0</v>
      </c>
    </row>
    <row r="88" spans="1:6" ht="15.75">
      <c r="A88" s="7" t="s">
        <v>264</v>
      </c>
      <c r="B88" s="9" t="s">
        <v>58</v>
      </c>
      <c r="C88" s="11">
        <v>17.17</v>
      </c>
      <c r="D88" s="11">
        <v>0</v>
      </c>
      <c r="E88" s="11">
        <v>0</v>
      </c>
      <c r="F88" s="11">
        <v>0</v>
      </c>
    </row>
    <row r="89" spans="1:6" ht="47.25">
      <c r="A89" s="7" t="s">
        <v>265</v>
      </c>
      <c r="B89" s="9" t="s">
        <v>266</v>
      </c>
      <c r="C89" s="11">
        <v>2.58</v>
      </c>
      <c r="D89" s="11">
        <v>51.5</v>
      </c>
      <c r="E89" s="11">
        <v>23</v>
      </c>
      <c r="F89" s="11">
        <v>28.5</v>
      </c>
    </row>
    <row r="90" spans="1:6" ht="31.5">
      <c r="A90" s="7" t="s">
        <v>267</v>
      </c>
      <c r="B90" s="9" t="s">
        <v>268</v>
      </c>
      <c r="C90" s="11">
        <v>0</v>
      </c>
      <c r="D90" s="11">
        <v>0</v>
      </c>
      <c r="E90" s="11">
        <v>0</v>
      </c>
      <c r="F90" s="11">
        <v>0</v>
      </c>
    </row>
    <row r="91" spans="1:6" ht="31.5">
      <c r="A91" s="7" t="s">
        <v>10</v>
      </c>
      <c r="B91" s="9" t="s">
        <v>269</v>
      </c>
      <c r="C91" s="11">
        <v>0</v>
      </c>
      <c r="D91" s="11">
        <v>0</v>
      </c>
      <c r="E91" s="11">
        <v>0</v>
      </c>
      <c r="F91" s="11">
        <v>0</v>
      </c>
    </row>
    <row r="92" spans="1:6" ht="31.5">
      <c r="A92" s="7" t="s">
        <v>11</v>
      </c>
      <c r="B92" s="9" t="s">
        <v>270</v>
      </c>
      <c r="C92" s="11">
        <v>0</v>
      </c>
      <c r="D92" s="11">
        <v>0</v>
      </c>
      <c r="E92" s="11">
        <v>0</v>
      </c>
      <c r="F92" s="11">
        <v>0</v>
      </c>
    </row>
    <row r="93" spans="1:6" ht="47.25">
      <c r="A93" s="7" t="s">
        <v>12</v>
      </c>
      <c r="B93" s="9" t="s">
        <v>271</v>
      </c>
      <c r="C93" s="11">
        <v>0</v>
      </c>
      <c r="D93" s="11">
        <v>0</v>
      </c>
      <c r="E93" s="11">
        <v>0</v>
      </c>
      <c r="F93" s="11">
        <v>0</v>
      </c>
    </row>
    <row r="94" spans="1:6" ht="15.75">
      <c r="A94" s="7">
        <v>10</v>
      </c>
      <c r="B94" s="9" t="s">
        <v>272</v>
      </c>
      <c r="C94" s="11">
        <v>0</v>
      </c>
      <c r="D94" s="11">
        <v>0</v>
      </c>
      <c r="E94" s="11">
        <v>0</v>
      </c>
      <c r="F94" s="11">
        <v>0</v>
      </c>
    </row>
    <row r="95" spans="1:6" ht="15.75">
      <c r="A95" s="7" t="s">
        <v>273</v>
      </c>
      <c r="B95" s="9" t="s">
        <v>59</v>
      </c>
      <c r="C95" s="11">
        <v>5274.97</v>
      </c>
      <c r="D95" s="11">
        <v>5148.202202031051</v>
      </c>
      <c r="E95" s="11">
        <v>2519.515222732003</v>
      </c>
      <c r="F95" s="11">
        <v>2628.6869792990474</v>
      </c>
    </row>
    <row r="96" spans="1:6" ht="31.5">
      <c r="A96" s="7" t="s">
        <v>274</v>
      </c>
      <c r="B96" s="9" t="s">
        <v>275</v>
      </c>
      <c r="C96" s="7">
        <v>117.98</v>
      </c>
      <c r="D96" s="166">
        <v>104.55559500000001</v>
      </c>
      <c r="E96" s="133">
        <v>52.5405</v>
      </c>
      <c r="F96" s="133">
        <v>52.015095</v>
      </c>
    </row>
    <row r="97" spans="1:6" ht="15.75">
      <c r="A97" s="7" t="s">
        <v>276</v>
      </c>
      <c r="B97" s="9" t="s">
        <v>277</v>
      </c>
      <c r="C97" s="11">
        <v>47.95</v>
      </c>
      <c r="D97" s="11">
        <v>49.24</v>
      </c>
      <c r="E97" s="11">
        <v>47.95</v>
      </c>
      <c r="F97" s="11">
        <v>50.54</v>
      </c>
    </row>
    <row r="98" spans="1:6" ht="15.75">
      <c r="A98" s="167" t="s">
        <v>278</v>
      </c>
      <c r="B98" s="9" t="s">
        <v>279</v>
      </c>
      <c r="C98" s="11">
        <v>47.95</v>
      </c>
      <c r="D98" s="11">
        <v>49.24</v>
      </c>
      <c r="E98" s="11">
        <v>47.95</v>
      </c>
      <c r="F98" s="11">
        <v>50.54</v>
      </c>
    </row>
    <row r="99" spans="1:6" ht="15.75">
      <c r="A99" s="167"/>
      <c r="B99" s="9" t="s">
        <v>280</v>
      </c>
      <c r="C99" s="11"/>
      <c r="D99" s="11"/>
      <c r="E99" s="11">
        <v>100</v>
      </c>
      <c r="F99" s="11">
        <v>105.40145985401459</v>
      </c>
    </row>
    <row r="100" spans="1:6" ht="15">
      <c r="A100" s="231"/>
      <c r="B100" s="231"/>
      <c r="C100" s="147"/>
      <c r="D100" s="175"/>
      <c r="E100" s="175"/>
      <c r="F100" s="175"/>
    </row>
  </sheetData>
  <sheetProtection/>
  <mergeCells count="4">
    <mergeCell ref="D1:F1"/>
    <mergeCell ref="A100:B100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76">
      <selection activeCell="D80" sqref="D80"/>
    </sheetView>
  </sheetViews>
  <sheetFormatPr defaultColWidth="9.140625" defaultRowHeight="12.75"/>
  <cols>
    <col min="1" max="1" width="10.57421875" style="152" customWidth="1"/>
    <col min="2" max="2" width="57.7109375" style="152" customWidth="1"/>
    <col min="3" max="3" width="13.28125" style="152" customWidth="1"/>
    <col min="4" max="4" width="18.421875" style="153" customWidth="1"/>
    <col min="5" max="5" width="18.421875" style="152" customWidth="1"/>
    <col min="6" max="6" width="17.28125" style="152" customWidth="1"/>
  </cols>
  <sheetData>
    <row r="1" spans="4:6" ht="66.75" customHeight="1">
      <c r="D1" s="174"/>
      <c r="E1" s="229" t="s">
        <v>317</v>
      </c>
      <c r="F1" s="229"/>
    </row>
    <row r="2" spans="1:6" ht="53.25" customHeight="1">
      <c r="A2" s="223" t="s">
        <v>318</v>
      </c>
      <c r="B2" s="223"/>
      <c r="C2" s="223"/>
      <c r="D2" s="223"/>
      <c r="E2" s="223"/>
      <c r="F2" s="223"/>
    </row>
    <row r="3" spans="1:6" ht="12.75">
      <c r="A3"/>
      <c r="B3"/>
      <c r="C3"/>
      <c r="D3"/>
      <c r="E3"/>
      <c r="F3"/>
    </row>
    <row r="4" spans="1:6" s="173" customFormat="1" ht="72.75" customHeight="1">
      <c r="A4" s="170" t="s">
        <v>70</v>
      </c>
      <c r="B4" s="171" t="s">
        <v>0</v>
      </c>
      <c r="C4" s="172" t="s">
        <v>78</v>
      </c>
      <c r="D4" s="172" t="s">
        <v>79</v>
      </c>
      <c r="E4" s="172" t="s">
        <v>319</v>
      </c>
      <c r="F4" s="172" t="s">
        <v>320</v>
      </c>
    </row>
    <row r="5" spans="1:6" ht="12.75">
      <c r="A5" s="129">
        <v>1</v>
      </c>
      <c r="B5" s="129">
        <v>2</v>
      </c>
      <c r="C5" s="130">
        <v>3</v>
      </c>
      <c r="D5" s="130">
        <v>4</v>
      </c>
      <c r="E5" s="130">
        <v>5</v>
      </c>
      <c r="F5" s="130">
        <v>6</v>
      </c>
    </row>
    <row r="6" spans="1:6" ht="15.75">
      <c r="A6" s="18" t="s">
        <v>73</v>
      </c>
      <c r="B6" s="131" t="s">
        <v>190</v>
      </c>
      <c r="C6" s="14">
        <v>1327.88</v>
      </c>
      <c r="D6" s="14">
        <v>1322.3430798984</v>
      </c>
      <c r="E6" s="14">
        <v>636.0174441224</v>
      </c>
      <c r="F6" s="14">
        <v>686.325635776</v>
      </c>
    </row>
    <row r="7" spans="1:6" ht="31.5">
      <c r="A7" s="7" t="s">
        <v>13</v>
      </c>
      <c r="B7" s="9" t="s">
        <v>191</v>
      </c>
      <c r="C7" s="11">
        <v>0</v>
      </c>
      <c r="D7" s="11">
        <v>0</v>
      </c>
      <c r="E7" s="11">
        <v>0</v>
      </c>
      <c r="F7" s="11">
        <v>0</v>
      </c>
    </row>
    <row r="8" spans="1:6" ht="47.25">
      <c r="A8" s="7" t="s">
        <v>14</v>
      </c>
      <c r="B8" s="9" t="s">
        <v>192</v>
      </c>
      <c r="C8" s="11">
        <v>0</v>
      </c>
      <c r="D8" s="11">
        <v>0</v>
      </c>
      <c r="E8" s="11">
        <v>0</v>
      </c>
      <c r="F8" s="11">
        <v>0</v>
      </c>
    </row>
    <row r="9" spans="1:6" ht="78.75">
      <c r="A9" s="7" t="s">
        <v>21</v>
      </c>
      <c r="B9" s="9" t="s">
        <v>206</v>
      </c>
      <c r="C9" s="11">
        <v>0</v>
      </c>
      <c r="D9" s="11">
        <v>0</v>
      </c>
      <c r="E9" s="11">
        <v>0</v>
      </c>
      <c r="F9" s="11">
        <v>0</v>
      </c>
    </row>
    <row r="10" spans="1:6" ht="31.5">
      <c r="A10" s="7" t="s">
        <v>22</v>
      </c>
      <c r="B10" s="9" t="s">
        <v>207</v>
      </c>
      <c r="C10" s="11">
        <v>356.3</v>
      </c>
      <c r="D10" s="51">
        <v>368.63066520000007</v>
      </c>
      <c r="E10" s="11">
        <v>179.2617372</v>
      </c>
      <c r="F10" s="11">
        <v>189.36892800000004</v>
      </c>
    </row>
    <row r="11" spans="1:6" ht="15.75">
      <c r="A11" s="7"/>
      <c r="B11" s="9" t="s">
        <v>7</v>
      </c>
      <c r="C11" s="11">
        <v>2</v>
      </c>
      <c r="D11" s="51">
        <v>2</v>
      </c>
      <c r="E11" s="11">
        <v>2</v>
      </c>
      <c r="F11" s="11">
        <v>2</v>
      </c>
    </row>
    <row r="12" spans="1:6" ht="15.75">
      <c r="A12" s="7"/>
      <c r="B12" s="9" t="s">
        <v>8</v>
      </c>
      <c r="C12" s="11">
        <v>3</v>
      </c>
      <c r="D12" s="51">
        <v>3</v>
      </c>
      <c r="E12" s="11">
        <v>3</v>
      </c>
      <c r="F12" s="11">
        <v>3</v>
      </c>
    </row>
    <row r="13" spans="1:6" ht="15.75">
      <c r="A13" s="7"/>
      <c r="B13" s="9" t="s">
        <v>208</v>
      </c>
      <c r="C13" s="11">
        <v>4741.4</v>
      </c>
      <c r="D13" s="51"/>
      <c r="E13" s="137" t="s">
        <v>209</v>
      </c>
      <c r="F13" s="11">
        <v>5040</v>
      </c>
    </row>
    <row r="14" spans="1:6" ht="15.75">
      <c r="A14" s="7"/>
      <c r="B14" s="9" t="s">
        <v>23</v>
      </c>
      <c r="C14" s="59">
        <v>14845.8</v>
      </c>
      <c r="D14" s="59">
        <v>15359.611050000003</v>
      </c>
      <c r="E14" s="59">
        <v>14938.478099999998</v>
      </c>
      <c r="F14" s="59">
        <v>15780.744000000004</v>
      </c>
    </row>
    <row r="15" spans="1:6" ht="15.75">
      <c r="A15" s="7" t="s">
        <v>24</v>
      </c>
      <c r="B15" s="9" t="s">
        <v>210</v>
      </c>
      <c r="C15" s="11">
        <v>107.6</v>
      </c>
      <c r="D15" s="11">
        <v>111.32646089040001</v>
      </c>
      <c r="E15" s="11">
        <v>54.1370446344</v>
      </c>
      <c r="F15" s="11">
        <v>57.18941625600001</v>
      </c>
    </row>
    <row r="16" spans="1:6" ht="15.75">
      <c r="A16" s="7"/>
      <c r="B16" s="9" t="s">
        <v>25</v>
      </c>
      <c r="C16" s="11">
        <v>30.2</v>
      </c>
      <c r="D16" s="51">
        <v>30.2</v>
      </c>
      <c r="E16" s="11">
        <v>30.2</v>
      </c>
      <c r="F16" s="11">
        <v>30.2</v>
      </c>
    </row>
    <row r="17" spans="1:6" ht="15.75">
      <c r="A17" s="18" t="s">
        <v>26</v>
      </c>
      <c r="B17" s="131" t="s">
        <v>212</v>
      </c>
      <c r="C17" s="14">
        <v>863.98</v>
      </c>
      <c r="D17" s="14">
        <v>842.385953808</v>
      </c>
      <c r="E17" s="14">
        <v>402.618662288</v>
      </c>
      <c r="F17" s="14">
        <v>439.76729151999996</v>
      </c>
    </row>
    <row r="18" spans="1:6" ht="15.75">
      <c r="A18" s="7"/>
      <c r="B18" s="9" t="s">
        <v>213</v>
      </c>
      <c r="C18" s="11"/>
      <c r="D18" s="51"/>
      <c r="E18" s="11"/>
      <c r="F18" s="11"/>
    </row>
    <row r="19" spans="1:6" ht="15.75">
      <c r="A19" s="7" t="s">
        <v>214</v>
      </c>
      <c r="B19" s="9" t="s">
        <v>215</v>
      </c>
      <c r="C19" s="11">
        <v>315.44</v>
      </c>
      <c r="D19" s="139">
        <v>326.35310400000003</v>
      </c>
      <c r="E19" s="139">
        <v>158.70254400000002</v>
      </c>
      <c r="F19" s="139">
        <v>167.65055999999998</v>
      </c>
    </row>
    <row r="20" spans="1:6" ht="15.75">
      <c r="A20" s="7"/>
      <c r="B20" s="9" t="s">
        <v>7</v>
      </c>
      <c r="C20" s="11">
        <v>1</v>
      </c>
      <c r="D20" s="139">
        <v>1</v>
      </c>
      <c r="E20" s="139">
        <v>1</v>
      </c>
      <c r="F20" s="139">
        <v>1</v>
      </c>
    </row>
    <row r="21" spans="1:6" ht="15.75">
      <c r="A21" s="7"/>
      <c r="B21" s="9" t="s">
        <v>23</v>
      </c>
      <c r="C21" s="59">
        <v>26286.67</v>
      </c>
      <c r="D21" s="141">
        <v>27196.092000000004</v>
      </c>
      <c r="E21" s="141">
        <v>26450.424000000003</v>
      </c>
      <c r="F21" s="141">
        <v>27941.76</v>
      </c>
    </row>
    <row r="22" spans="1:6" ht="15.75">
      <c r="A22" s="7" t="s">
        <v>216</v>
      </c>
      <c r="B22" s="9" t="s">
        <v>210</v>
      </c>
      <c r="C22" s="11">
        <v>95.26</v>
      </c>
      <c r="D22" s="142">
        <v>98.55863740800001</v>
      </c>
      <c r="E22" s="142">
        <v>47.928168288</v>
      </c>
      <c r="F22" s="142">
        <v>50.630469119999994</v>
      </c>
    </row>
    <row r="23" spans="1:6" ht="31.5">
      <c r="A23" s="7" t="s">
        <v>217</v>
      </c>
      <c r="B23" s="9" t="s">
        <v>282</v>
      </c>
      <c r="C23" s="11">
        <v>0</v>
      </c>
      <c r="D23" s="11">
        <v>0</v>
      </c>
      <c r="E23" s="11">
        <v>0</v>
      </c>
      <c r="F23" s="11">
        <v>0</v>
      </c>
    </row>
    <row r="24" spans="1:6" ht="15.75">
      <c r="A24" s="7" t="s">
        <v>219</v>
      </c>
      <c r="B24" s="9" t="s">
        <v>220</v>
      </c>
      <c r="C24" s="11">
        <v>21.1</v>
      </c>
      <c r="D24" s="11">
        <v>23.7744672</v>
      </c>
      <c r="E24" s="11">
        <v>0</v>
      </c>
      <c r="F24" s="11">
        <v>23.7744672</v>
      </c>
    </row>
    <row r="25" spans="1:6" ht="31.5">
      <c r="A25" s="7" t="s">
        <v>221</v>
      </c>
      <c r="B25" s="9" t="s">
        <v>283</v>
      </c>
      <c r="C25" s="11">
        <v>173.03</v>
      </c>
      <c r="D25" s="11">
        <v>183.41</v>
      </c>
      <c r="E25" s="11">
        <v>91.705</v>
      </c>
      <c r="F25" s="11">
        <v>91.705</v>
      </c>
    </row>
    <row r="26" spans="1:6" ht="15.75">
      <c r="A26" s="50" t="s">
        <v>223</v>
      </c>
      <c r="B26" s="25" t="s">
        <v>284</v>
      </c>
      <c r="C26" s="51">
        <v>259.15</v>
      </c>
      <c r="D26" s="51">
        <v>210.2897452</v>
      </c>
      <c r="E26" s="51">
        <v>104.28295</v>
      </c>
      <c r="F26" s="51">
        <v>106.0067952</v>
      </c>
    </row>
    <row r="27" spans="1:6" ht="15.75">
      <c r="A27" s="50"/>
      <c r="B27" s="25" t="s">
        <v>213</v>
      </c>
      <c r="C27" s="51"/>
      <c r="D27" s="51"/>
      <c r="E27" s="51"/>
      <c r="F27" s="51"/>
    </row>
    <row r="28" spans="1:6" ht="15.75">
      <c r="A28" s="50"/>
      <c r="B28" s="155" t="s">
        <v>285</v>
      </c>
      <c r="C28" s="51">
        <v>225.6</v>
      </c>
      <c r="D28" s="51">
        <v>147</v>
      </c>
      <c r="E28" s="51">
        <v>73.5</v>
      </c>
      <c r="F28" s="51">
        <v>73.5</v>
      </c>
    </row>
    <row r="29" spans="1:6" ht="15.75">
      <c r="A29" s="50"/>
      <c r="B29" s="156" t="s">
        <v>286</v>
      </c>
      <c r="C29" s="51">
        <v>33.55</v>
      </c>
      <c r="D29" s="51">
        <v>63.2897452</v>
      </c>
      <c r="E29" s="51">
        <v>30.78295</v>
      </c>
      <c r="F29" s="51">
        <v>32.5067952</v>
      </c>
    </row>
    <row r="30" spans="1:6" ht="15.75">
      <c r="A30" s="7" t="s">
        <v>28</v>
      </c>
      <c r="B30" s="9" t="s">
        <v>228</v>
      </c>
      <c r="C30" s="11">
        <v>0</v>
      </c>
      <c r="D30" s="11">
        <v>0</v>
      </c>
      <c r="E30" s="11">
        <v>0</v>
      </c>
      <c r="F30" s="11">
        <v>0</v>
      </c>
    </row>
    <row r="31" spans="1:6" ht="15.75">
      <c r="A31" s="7"/>
      <c r="B31" s="9" t="s">
        <v>213</v>
      </c>
      <c r="C31" s="11"/>
      <c r="D31" s="51"/>
      <c r="E31" s="11"/>
      <c r="F31" s="11"/>
    </row>
    <row r="32" spans="1:6" ht="47.25">
      <c r="A32" s="7" t="s">
        <v>287</v>
      </c>
      <c r="B32" s="9" t="s">
        <v>288</v>
      </c>
      <c r="C32" s="11">
        <v>0</v>
      </c>
      <c r="D32" s="11">
        <v>0</v>
      </c>
      <c r="E32" s="11">
        <v>0</v>
      </c>
      <c r="F32" s="11">
        <v>0</v>
      </c>
    </row>
    <row r="33" spans="1:6" ht="15.75">
      <c r="A33" s="143" t="s">
        <v>29</v>
      </c>
      <c r="B33" s="17" t="s">
        <v>229</v>
      </c>
      <c r="C33" s="138">
        <v>1090.27</v>
      </c>
      <c r="D33" s="138">
        <v>1042.9854257408</v>
      </c>
      <c r="E33" s="138">
        <v>477.11069882879997</v>
      </c>
      <c r="F33" s="138">
        <v>565.874726912</v>
      </c>
    </row>
    <row r="34" spans="1:6" ht="47.25">
      <c r="A34" s="7" t="s">
        <v>31</v>
      </c>
      <c r="B34" s="9" t="s">
        <v>230</v>
      </c>
      <c r="C34" s="51">
        <v>116</v>
      </c>
      <c r="D34" s="51">
        <v>44</v>
      </c>
      <c r="E34" s="51">
        <v>0</v>
      </c>
      <c r="F34" s="51">
        <v>44</v>
      </c>
    </row>
    <row r="35" spans="1:6" ht="15.75">
      <c r="A35" s="7"/>
      <c r="B35" s="9" t="s">
        <v>213</v>
      </c>
      <c r="C35" s="11"/>
      <c r="D35" s="51"/>
      <c r="E35" s="11"/>
      <c r="F35" s="11"/>
    </row>
    <row r="36" spans="1:6" ht="31.5">
      <c r="A36" s="50" t="s">
        <v>32</v>
      </c>
      <c r="B36" s="25" t="s">
        <v>231</v>
      </c>
      <c r="C36" s="51">
        <v>116</v>
      </c>
      <c r="D36" s="51">
        <v>44</v>
      </c>
      <c r="E36" s="51">
        <v>0</v>
      </c>
      <c r="F36" s="51">
        <v>44</v>
      </c>
    </row>
    <row r="37" spans="1:6" ht="15.75">
      <c r="A37" s="7" t="s">
        <v>33</v>
      </c>
      <c r="B37" s="9" t="s">
        <v>226</v>
      </c>
      <c r="C37" s="11">
        <v>0</v>
      </c>
      <c r="D37" s="11">
        <v>0</v>
      </c>
      <c r="E37" s="11">
        <v>0</v>
      </c>
      <c r="F37" s="11">
        <v>0</v>
      </c>
    </row>
    <row r="38" spans="1:6" ht="78.75">
      <c r="A38" s="7" t="s">
        <v>35</v>
      </c>
      <c r="B38" s="9" t="s">
        <v>232</v>
      </c>
      <c r="C38" s="11">
        <v>0</v>
      </c>
      <c r="D38" s="11">
        <v>0</v>
      </c>
      <c r="E38" s="11">
        <v>0</v>
      </c>
      <c r="F38" s="11">
        <v>0</v>
      </c>
    </row>
    <row r="39" spans="1:6" ht="47.25">
      <c r="A39" s="157" t="s">
        <v>36</v>
      </c>
      <c r="B39" s="158" t="s">
        <v>233</v>
      </c>
      <c r="C39" s="159">
        <v>466.5</v>
      </c>
      <c r="D39" s="159">
        <v>473.64</v>
      </c>
      <c r="E39" s="159">
        <v>221.64</v>
      </c>
      <c r="F39" s="159">
        <v>252</v>
      </c>
    </row>
    <row r="40" spans="1:6" ht="15.75">
      <c r="A40" s="7" t="s">
        <v>35</v>
      </c>
      <c r="B40" s="9" t="s">
        <v>234</v>
      </c>
      <c r="C40" s="11">
        <v>389.99</v>
      </c>
      <c r="D40" s="51">
        <v>403.4911104</v>
      </c>
      <c r="E40" s="11">
        <v>196.2140544</v>
      </c>
      <c r="F40" s="11">
        <v>207.27705600000002</v>
      </c>
    </row>
    <row r="41" spans="1:6" ht="15.75">
      <c r="A41" s="7"/>
      <c r="B41" s="9" t="s">
        <v>7</v>
      </c>
      <c r="C41" s="11">
        <v>2</v>
      </c>
      <c r="D41" s="51">
        <v>2</v>
      </c>
      <c r="E41" s="11">
        <v>2</v>
      </c>
      <c r="F41" s="11">
        <v>2</v>
      </c>
    </row>
    <row r="42" spans="1:6" ht="15.75">
      <c r="A42" s="7"/>
      <c r="B42" s="9" t="s">
        <v>235</v>
      </c>
      <c r="C42" s="59">
        <v>16249.58</v>
      </c>
      <c r="D42" s="59">
        <v>16812.129600000004</v>
      </c>
      <c r="E42" s="59">
        <v>16351.171199999999</v>
      </c>
      <c r="F42" s="59">
        <v>17273.088</v>
      </c>
    </row>
    <row r="43" spans="1:6" ht="15.75">
      <c r="A43" s="7" t="s">
        <v>36</v>
      </c>
      <c r="B43" s="9" t="s">
        <v>210</v>
      </c>
      <c r="C43" s="11">
        <v>117.78</v>
      </c>
      <c r="D43" s="11">
        <v>121.8543153408</v>
      </c>
      <c r="E43" s="11">
        <v>59.2566444288</v>
      </c>
      <c r="F43" s="11">
        <v>62.597670912000005</v>
      </c>
    </row>
    <row r="44" spans="1:6" ht="31.5">
      <c r="A44" s="7" t="s">
        <v>236</v>
      </c>
      <c r="B44" s="9" t="s">
        <v>238</v>
      </c>
      <c r="C44" s="11">
        <v>0</v>
      </c>
      <c r="D44" s="11">
        <v>0</v>
      </c>
      <c r="E44" s="11">
        <v>0</v>
      </c>
      <c r="F44" s="11">
        <v>0</v>
      </c>
    </row>
    <row r="45" spans="1:6" ht="15.75">
      <c r="A45" s="7" t="s">
        <v>237</v>
      </c>
      <c r="B45" s="9" t="s">
        <v>240</v>
      </c>
      <c r="C45" s="11">
        <v>0</v>
      </c>
      <c r="D45" s="11">
        <v>0</v>
      </c>
      <c r="E45" s="11">
        <v>0</v>
      </c>
      <c r="F45" s="11">
        <v>0</v>
      </c>
    </row>
    <row r="46" spans="1:6" ht="15.75">
      <c r="A46" s="143" t="s">
        <v>37</v>
      </c>
      <c r="B46" s="17" t="s">
        <v>113</v>
      </c>
      <c r="C46" s="138">
        <v>280.57</v>
      </c>
      <c r="D46" s="138">
        <v>268.76044755567466</v>
      </c>
      <c r="E46" s="138">
        <v>172.41425892200664</v>
      </c>
      <c r="F46" s="138">
        <v>96.34618863366802</v>
      </c>
    </row>
    <row r="47" spans="1:6" ht="94.5">
      <c r="A47" s="7" t="s">
        <v>4</v>
      </c>
      <c r="B47" s="9" t="s">
        <v>241</v>
      </c>
      <c r="C47" s="11">
        <v>0</v>
      </c>
      <c r="D47" s="11">
        <v>0</v>
      </c>
      <c r="E47" s="11">
        <v>0</v>
      </c>
      <c r="F47" s="11">
        <v>0</v>
      </c>
    </row>
    <row r="48" spans="1:6" ht="63">
      <c r="A48" s="7" t="s">
        <v>5</v>
      </c>
      <c r="B48" s="9" t="s">
        <v>242</v>
      </c>
      <c r="C48" s="11">
        <v>0</v>
      </c>
      <c r="D48" s="11">
        <v>6.402885445017279</v>
      </c>
      <c r="E48" s="11">
        <v>4.200262429742658</v>
      </c>
      <c r="F48" s="11">
        <v>2.2457616589958342</v>
      </c>
    </row>
    <row r="49" spans="1:6" ht="31.5">
      <c r="A49" s="7" t="s">
        <v>9</v>
      </c>
      <c r="B49" s="9" t="s">
        <v>243</v>
      </c>
      <c r="C49" s="11">
        <v>146.42</v>
      </c>
      <c r="D49" s="11">
        <v>130.50322839934276</v>
      </c>
      <c r="E49" s="11">
        <v>83.27772156297448</v>
      </c>
      <c r="F49" s="11">
        <v>47.01971475108515</v>
      </c>
    </row>
    <row r="50" spans="1:6" ht="15.75">
      <c r="A50" s="7"/>
      <c r="B50" s="9" t="s">
        <v>7</v>
      </c>
      <c r="C50" s="11">
        <v>0.5</v>
      </c>
      <c r="D50" s="51">
        <v>0.5044514113368133</v>
      </c>
      <c r="E50" s="11">
        <v>0.5044514113368133</v>
      </c>
      <c r="F50" s="11">
        <v>0.5044514113368133</v>
      </c>
    </row>
    <row r="51" spans="1:6" ht="15.75">
      <c r="A51" s="7" t="s">
        <v>39</v>
      </c>
      <c r="B51" s="9" t="s">
        <v>244</v>
      </c>
      <c r="C51" s="11">
        <v>44.22</v>
      </c>
      <c r="D51" s="11">
        <v>39.41197497660151</v>
      </c>
      <c r="E51" s="11">
        <v>25.14987191201829</v>
      </c>
      <c r="F51" s="11">
        <v>14.199953854827713</v>
      </c>
    </row>
    <row r="52" spans="1:6" ht="15.75">
      <c r="A52" s="7" t="s">
        <v>40</v>
      </c>
      <c r="B52" s="9" t="s">
        <v>245</v>
      </c>
      <c r="C52" s="11">
        <v>0</v>
      </c>
      <c r="D52" s="11">
        <v>0</v>
      </c>
      <c r="E52" s="11">
        <v>0</v>
      </c>
      <c r="F52" s="11">
        <v>0</v>
      </c>
    </row>
    <row r="53" spans="1:6" ht="15.75">
      <c r="A53" s="7" t="s">
        <v>246</v>
      </c>
      <c r="B53" s="9" t="s">
        <v>247</v>
      </c>
      <c r="C53" s="11">
        <v>0</v>
      </c>
      <c r="D53" s="11">
        <v>0</v>
      </c>
      <c r="E53" s="11">
        <v>0</v>
      </c>
      <c r="F53" s="11">
        <v>0</v>
      </c>
    </row>
    <row r="54" spans="1:6" ht="47.25">
      <c r="A54" s="7" t="s">
        <v>41</v>
      </c>
      <c r="B54" s="9" t="s">
        <v>248</v>
      </c>
      <c r="C54" s="11">
        <v>0</v>
      </c>
      <c r="D54" s="11">
        <v>0</v>
      </c>
      <c r="E54" s="11">
        <v>0</v>
      </c>
      <c r="F54" s="11">
        <v>0</v>
      </c>
    </row>
    <row r="55" spans="1:6" ht="15.75">
      <c r="A55" s="7" t="s">
        <v>42</v>
      </c>
      <c r="B55" s="9" t="s">
        <v>249</v>
      </c>
      <c r="C55" s="11">
        <v>89.93</v>
      </c>
      <c r="D55" s="11">
        <v>92.44235873471312</v>
      </c>
      <c r="E55" s="11">
        <v>59.78640301727122</v>
      </c>
      <c r="F55" s="11">
        <v>32.88075836875933</v>
      </c>
    </row>
    <row r="56" spans="1:6" ht="15.75">
      <c r="A56" s="18" t="s">
        <v>43</v>
      </c>
      <c r="B56" s="131" t="s">
        <v>44</v>
      </c>
      <c r="C56" s="14">
        <v>0</v>
      </c>
      <c r="D56" s="14">
        <v>0</v>
      </c>
      <c r="E56" s="14">
        <v>0</v>
      </c>
      <c r="F56" s="14">
        <v>0</v>
      </c>
    </row>
    <row r="57" spans="1:6" ht="31.5">
      <c r="A57" s="18" t="s">
        <v>45</v>
      </c>
      <c r="B57" s="131" t="s">
        <v>250</v>
      </c>
      <c r="C57" s="14">
        <v>0</v>
      </c>
      <c r="D57" s="14">
        <v>0</v>
      </c>
      <c r="E57" s="14">
        <v>0</v>
      </c>
      <c r="F57" s="14">
        <v>0</v>
      </c>
    </row>
    <row r="58" spans="1:6" ht="63">
      <c r="A58" s="18" t="s">
        <v>47</v>
      </c>
      <c r="B58" s="131" t="s">
        <v>251</v>
      </c>
      <c r="C58" s="14">
        <v>19.1</v>
      </c>
      <c r="D58" s="14">
        <v>0</v>
      </c>
      <c r="E58" s="14">
        <v>0</v>
      </c>
      <c r="F58" s="14">
        <v>0</v>
      </c>
    </row>
    <row r="59" spans="1:6" ht="15.75">
      <c r="A59" s="18" t="s">
        <v>49</v>
      </c>
      <c r="B59" s="131" t="s">
        <v>252</v>
      </c>
      <c r="C59" s="14">
        <v>59.81</v>
      </c>
      <c r="D59" s="14">
        <v>51.08</v>
      </c>
      <c r="E59" s="14">
        <v>25.54</v>
      </c>
      <c r="F59" s="14">
        <v>25.54</v>
      </c>
    </row>
    <row r="60" spans="1:6" ht="15.75">
      <c r="A60" s="7"/>
      <c r="B60" s="9" t="s">
        <v>213</v>
      </c>
      <c r="C60" s="11"/>
      <c r="D60" s="51"/>
      <c r="E60" s="11"/>
      <c r="F60" s="11"/>
    </row>
    <row r="61" spans="1:6" ht="15.75">
      <c r="A61" s="7" t="s">
        <v>51</v>
      </c>
      <c r="B61" s="9" t="s">
        <v>253</v>
      </c>
      <c r="C61" s="11">
        <v>0</v>
      </c>
      <c r="D61" s="11">
        <v>0</v>
      </c>
      <c r="E61" s="11">
        <v>0</v>
      </c>
      <c r="F61" s="11">
        <v>0</v>
      </c>
    </row>
    <row r="62" spans="1:6" ht="15.75">
      <c r="A62" s="7" t="s">
        <v>52</v>
      </c>
      <c r="B62" s="9" t="s">
        <v>53</v>
      </c>
      <c r="C62" s="11">
        <v>0</v>
      </c>
      <c r="D62" s="11">
        <v>0</v>
      </c>
      <c r="E62" s="11">
        <v>0</v>
      </c>
      <c r="F62" s="11">
        <v>0</v>
      </c>
    </row>
    <row r="63" spans="1:6" ht="15.75">
      <c r="A63" s="7" t="s">
        <v>155</v>
      </c>
      <c r="B63" s="9" t="s">
        <v>2</v>
      </c>
      <c r="C63" s="11">
        <v>0</v>
      </c>
      <c r="D63" s="11">
        <v>0</v>
      </c>
      <c r="E63" s="11">
        <v>0</v>
      </c>
      <c r="F63" s="11">
        <v>0</v>
      </c>
    </row>
    <row r="64" spans="1:6" ht="15.75">
      <c r="A64" s="7" t="s">
        <v>156</v>
      </c>
      <c r="B64" s="9" t="s">
        <v>254</v>
      </c>
      <c r="C64" s="11">
        <v>0</v>
      </c>
      <c r="D64" s="11">
        <v>0</v>
      </c>
      <c r="E64" s="11">
        <v>0</v>
      </c>
      <c r="F64" s="11">
        <v>0</v>
      </c>
    </row>
    <row r="65" spans="1:6" ht="15.75">
      <c r="A65" s="7" t="s">
        <v>255</v>
      </c>
      <c r="B65" s="9" t="s">
        <v>256</v>
      </c>
      <c r="C65" s="11">
        <v>59.81</v>
      </c>
      <c r="D65" s="11">
        <v>51.08</v>
      </c>
      <c r="E65" s="11">
        <v>25.54</v>
      </c>
      <c r="F65" s="11">
        <v>25.54</v>
      </c>
    </row>
    <row r="66" spans="1:6" ht="15.75">
      <c r="A66" s="143"/>
      <c r="B66" s="17" t="s">
        <v>257</v>
      </c>
      <c r="C66" s="138">
        <v>2777.63</v>
      </c>
      <c r="D66" s="138">
        <v>2685.1689531948746</v>
      </c>
      <c r="E66" s="138">
        <v>1311.0824018732067</v>
      </c>
      <c r="F66" s="138">
        <v>1374.0865513216681</v>
      </c>
    </row>
    <row r="67" spans="1:6" ht="15.75">
      <c r="A67" s="143"/>
      <c r="B67" s="17" t="s">
        <v>258</v>
      </c>
      <c r="C67" s="138"/>
      <c r="D67" s="138"/>
      <c r="E67" s="138"/>
      <c r="F67" s="138"/>
    </row>
    <row r="68" spans="1:6" ht="15.75">
      <c r="A68" s="143"/>
      <c r="B68" s="17" t="s">
        <v>1</v>
      </c>
      <c r="C68" s="138"/>
      <c r="D68" s="138"/>
      <c r="E68" s="138"/>
      <c r="F68" s="138"/>
    </row>
    <row r="69" spans="1:6" ht="15.75">
      <c r="A69" s="18" t="s">
        <v>158</v>
      </c>
      <c r="B69" s="131" t="s">
        <v>55</v>
      </c>
      <c r="C69" s="14">
        <v>263.44</v>
      </c>
      <c r="D69" s="14">
        <v>0</v>
      </c>
      <c r="E69" s="14">
        <v>0</v>
      </c>
      <c r="F69" s="14">
        <v>0</v>
      </c>
    </row>
    <row r="70" spans="1:6" ht="63">
      <c r="A70" s="7" t="s">
        <v>259</v>
      </c>
      <c r="B70" s="9" t="s">
        <v>74</v>
      </c>
      <c r="C70" s="11">
        <v>0</v>
      </c>
      <c r="D70" s="11">
        <v>0</v>
      </c>
      <c r="E70" s="11">
        <v>0</v>
      </c>
      <c r="F70" s="11">
        <v>0</v>
      </c>
    </row>
    <row r="71" spans="1:6" ht="47.25">
      <c r="A71" s="7" t="s">
        <v>260</v>
      </c>
      <c r="B71" s="9" t="s">
        <v>261</v>
      </c>
      <c r="C71" s="11">
        <v>0</v>
      </c>
      <c r="D71" s="11">
        <v>0</v>
      </c>
      <c r="E71" s="11">
        <v>0</v>
      </c>
      <c r="F71" s="11">
        <v>0</v>
      </c>
    </row>
    <row r="72" spans="1:6" ht="63">
      <c r="A72" s="7" t="s">
        <v>262</v>
      </c>
      <c r="B72" s="9" t="s">
        <v>263</v>
      </c>
      <c r="C72" s="11">
        <v>0</v>
      </c>
      <c r="D72" s="11">
        <v>0</v>
      </c>
      <c r="E72" s="11">
        <v>0</v>
      </c>
      <c r="F72" s="11">
        <v>0</v>
      </c>
    </row>
    <row r="73" spans="1:6" ht="15.75">
      <c r="A73" s="7" t="s">
        <v>264</v>
      </c>
      <c r="B73" s="9" t="s">
        <v>58</v>
      </c>
      <c r="C73" s="11">
        <v>229.08</v>
      </c>
      <c r="D73" s="11">
        <v>0</v>
      </c>
      <c r="E73" s="11">
        <v>0</v>
      </c>
      <c r="F73" s="11">
        <v>0</v>
      </c>
    </row>
    <row r="74" spans="1:6" ht="31.5">
      <c r="A74" s="7" t="s">
        <v>265</v>
      </c>
      <c r="B74" s="9" t="s">
        <v>266</v>
      </c>
      <c r="C74" s="11">
        <v>34.36</v>
      </c>
      <c r="D74" s="11">
        <v>0</v>
      </c>
      <c r="E74" s="11">
        <v>0</v>
      </c>
      <c r="F74" s="11">
        <v>0</v>
      </c>
    </row>
    <row r="75" spans="1:6" ht="15.75">
      <c r="A75" s="18" t="s">
        <v>267</v>
      </c>
      <c r="B75" s="131" t="s">
        <v>268</v>
      </c>
      <c r="C75" s="14">
        <v>0</v>
      </c>
      <c r="D75" s="14">
        <v>0</v>
      </c>
      <c r="E75" s="14">
        <v>0</v>
      </c>
      <c r="F75" s="14">
        <v>0</v>
      </c>
    </row>
    <row r="76" spans="1:6" ht="31.5">
      <c r="A76" s="7" t="s">
        <v>10</v>
      </c>
      <c r="B76" s="9" t="s">
        <v>269</v>
      </c>
      <c r="C76" s="11">
        <v>0</v>
      </c>
      <c r="D76" s="11">
        <v>0</v>
      </c>
      <c r="E76" s="11">
        <v>0</v>
      </c>
      <c r="F76" s="11">
        <v>0</v>
      </c>
    </row>
    <row r="77" spans="1:6" ht="15.75">
      <c r="A77" s="7" t="s">
        <v>11</v>
      </c>
      <c r="B77" s="9" t="s">
        <v>270</v>
      </c>
      <c r="C77" s="11">
        <v>0</v>
      </c>
      <c r="D77" s="11">
        <v>0</v>
      </c>
      <c r="E77" s="11">
        <v>0</v>
      </c>
      <c r="F77" s="11">
        <v>0</v>
      </c>
    </row>
    <row r="78" spans="1:6" ht="31.5">
      <c r="A78" s="7" t="s">
        <v>12</v>
      </c>
      <c r="B78" s="9" t="s">
        <v>271</v>
      </c>
      <c r="C78" s="11">
        <v>0</v>
      </c>
      <c r="D78" s="11">
        <v>0</v>
      </c>
      <c r="E78" s="11">
        <v>0</v>
      </c>
      <c r="F78" s="11">
        <v>0</v>
      </c>
    </row>
    <row r="79" spans="1:6" ht="15.75">
      <c r="A79" s="18">
        <v>10</v>
      </c>
      <c r="B79" s="131" t="s">
        <v>272</v>
      </c>
      <c r="C79" s="14">
        <v>0</v>
      </c>
      <c r="D79" s="14">
        <v>0</v>
      </c>
      <c r="E79" s="14">
        <v>0</v>
      </c>
      <c r="F79" s="14">
        <v>0</v>
      </c>
    </row>
    <row r="80" spans="1:6" ht="15.75">
      <c r="A80" s="18" t="s">
        <v>273</v>
      </c>
      <c r="B80" s="131" t="s">
        <v>289</v>
      </c>
      <c r="C80" s="14">
        <v>3041.07</v>
      </c>
      <c r="D80" s="14">
        <v>2685.1689531948746</v>
      </c>
      <c r="E80" s="14">
        <v>1311.0824018732067</v>
      </c>
      <c r="F80" s="14">
        <v>1374.0865513216681</v>
      </c>
    </row>
    <row r="81" spans="1:6" ht="15.75">
      <c r="A81" s="18" t="s">
        <v>274</v>
      </c>
      <c r="B81" s="131" t="s">
        <v>290</v>
      </c>
      <c r="C81" s="18">
        <v>91.75</v>
      </c>
      <c r="D81" s="145">
        <v>79.1</v>
      </c>
      <c r="E81" s="144">
        <v>39.55</v>
      </c>
      <c r="F81" s="144">
        <v>39.55</v>
      </c>
    </row>
    <row r="82" spans="1:6" ht="15.75">
      <c r="A82" s="18" t="s">
        <v>276</v>
      </c>
      <c r="B82" s="131" t="s">
        <v>277</v>
      </c>
      <c r="C82" s="14">
        <v>33.15</v>
      </c>
      <c r="D82" s="14">
        <v>33.95</v>
      </c>
      <c r="E82" s="14">
        <v>33.15</v>
      </c>
      <c r="F82" s="14">
        <v>34.74</v>
      </c>
    </row>
    <row r="83" spans="1:6" ht="15.75">
      <c r="A83" s="146" t="s">
        <v>278</v>
      </c>
      <c r="B83" s="131" t="s">
        <v>279</v>
      </c>
      <c r="C83" s="14">
        <v>33.15</v>
      </c>
      <c r="D83" s="14">
        <v>33.95</v>
      </c>
      <c r="E83" s="14">
        <v>33.15</v>
      </c>
      <c r="F83" s="14">
        <v>34.74</v>
      </c>
    </row>
    <row r="84" spans="1:6" ht="15.75">
      <c r="A84" s="146"/>
      <c r="B84" s="131" t="s">
        <v>280</v>
      </c>
      <c r="C84" s="14"/>
      <c r="D84" s="14"/>
      <c r="E84" s="14">
        <v>100.00000000000001</v>
      </c>
      <c r="F84" s="14">
        <v>104.79638009049775</v>
      </c>
    </row>
    <row r="85" spans="1:6" ht="17.25">
      <c r="A85" s="148"/>
      <c r="B85" s="148"/>
      <c r="C85" s="148"/>
      <c r="D85" s="160"/>
      <c r="E85" s="148"/>
      <c r="F85" s="148"/>
    </row>
    <row r="86" spans="1:6" ht="17.25">
      <c r="A86" s="150"/>
      <c r="B86" s="150"/>
      <c r="C86" s="150"/>
      <c r="D86" s="151"/>
      <c r="E86" s="150"/>
      <c r="F86" s="150"/>
    </row>
    <row r="87" spans="1:6" ht="17.25">
      <c r="A87" s="233"/>
      <c r="B87" s="233"/>
      <c r="C87" s="233"/>
      <c r="D87" s="233"/>
      <c r="E87" s="233"/>
      <c r="F87" s="233"/>
    </row>
    <row r="88" spans="1:6" ht="17.25">
      <c r="A88" s="148"/>
      <c r="B88" s="148"/>
      <c r="C88" s="148"/>
      <c r="D88" s="148"/>
      <c r="E88" s="149"/>
      <c r="F88" s="149"/>
    </row>
    <row r="89" spans="1:6" ht="17.25">
      <c r="A89" s="148"/>
      <c r="B89" s="148"/>
      <c r="C89" s="148"/>
      <c r="D89" s="160"/>
      <c r="E89" s="149"/>
      <c r="F89" s="149"/>
    </row>
    <row r="90" spans="1:6" ht="17.25">
      <c r="A90" s="148"/>
      <c r="B90" s="148"/>
      <c r="C90" s="148"/>
      <c r="D90" s="160"/>
      <c r="E90" s="148"/>
      <c r="F90" s="148"/>
    </row>
    <row r="91" spans="1:6" ht="15.75">
      <c r="A91" s="2"/>
      <c r="B91" s="2"/>
      <c r="C91" s="2"/>
      <c r="D91" s="154"/>
      <c r="E91" s="2"/>
      <c r="F91" s="161"/>
    </row>
    <row r="92" ht="12.75">
      <c r="F92" s="162"/>
    </row>
    <row r="93" ht="12.75">
      <c r="F93" s="162"/>
    </row>
  </sheetData>
  <sheetProtection/>
  <mergeCells count="3">
    <mergeCell ref="A87:F87"/>
    <mergeCell ref="E1:F1"/>
    <mergeCell ref="A2:F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L35" sqref="L35"/>
    </sheetView>
  </sheetViews>
  <sheetFormatPr defaultColWidth="9.140625" defaultRowHeight="12.75"/>
  <cols>
    <col min="1" max="1" width="5.8515625" style="101" customWidth="1"/>
    <col min="2" max="2" width="30.57421875" style="101" customWidth="1"/>
    <col min="3" max="3" width="11.28125" style="101" customWidth="1"/>
    <col min="4" max="4" width="17.7109375" style="101" customWidth="1"/>
    <col min="5" max="5" width="18.00390625" style="101" customWidth="1"/>
    <col min="6" max="16384" width="9.140625" style="101" customWidth="1"/>
  </cols>
  <sheetData>
    <row r="1" spans="4:5" ht="78.75" customHeight="1">
      <c r="D1" s="238" t="s">
        <v>321</v>
      </c>
      <c r="E1" s="239"/>
    </row>
    <row r="2" ht="15.75" customHeight="1"/>
    <row r="3" spans="1:7" ht="57.75" customHeight="1">
      <c r="A3" s="240" t="s">
        <v>308</v>
      </c>
      <c r="B3" s="240"/>
      <c r="C3" s="240"/>
      <c r="D3" s="240"/>
      <c r="E3" s="240"/>
      <c r="F3" s="236" t="s">
        <v>133</v>
      </c>
      <c r="G3" s="236"/>
    </row>
    <row r="4" spans="1:5" ht="17.25" customHeight="1">
      <c r="A4" s="241"/>
      <c r="B4" s="241"/>
      <c r="C4" s="241"/>
      <c r="D4" s="241"/>
      <c r="E4" s="241"/>
    </row>
    <row r="6" spans="1:5" s="102" customFormat="1" ht="23.25" customHeight="1">
      <c r="A6" s="242" t="s">
        <v>70</v>
      </c>
      <c r="B6" s="242" t="s">
        <v>108</v>
      </c>
      <c r="C6" s="242" t="s">
        <v>81</v>
      </c>
      <c r="D6" s="234" t="s">
        <v>109</v>
      </c>
      <c r="E6" s="235"/>
    </row>
    <row r="7" spans="1:5" s="102" customFormat="1" ht="74.25" customHeight="1">
      <c r="A7" s="243"/>
      <c r="B7" s="243"/>
      <c r="C7" s="243"/>
      <c r="D7" s="104" t="s">
        <v>169</v>
      </c>
      <c r="E7" s="104" t="s">
        <v>167</v>
      </c>
    </row>
    <row r="8" spans="1:5" s="102" customFormat="1" ht="18.75">
      <c r="A8" s="103">
        <v>1</v>
      </c>
      <c r="B8" s="103">
        <v>2</v>
      </c>
      <c r="C8" s="103">
        <v>3</v>
      </c>
      <c r="D8" s="103">
        <v>4</v>
      </c>
      <c r="E8" s="103">
        <v>5</v>
      </c>
    </row>
    <row r="9" spans="1:5" s="102" customFormat="1" ht="18.75">
      <c r="A9" s="103">
        <v>1</v>
      </c>
      <c r="B9" s="104" t="s">
        <v>135</v>
      </c>
      <c r="C9" s="103"/>
      <c r="D9" s="234"/>
      <c r="E9" s="235"/>
    </row>
    <row r="10" spans="1:5" s="102" customFormat="1" ht="55.5" customHeight="1">
      <c r="A10" s="103" t="s">
        <v>13</v>
      </c>
      <c r="B10" s="104" t="s">
        <v>110</v>
      </c>
      <c r="C10" s="103" t="s">
        <v>111</v>
      </c>
      <c r="D10" s="103">
        <v>47.95</v>
      </c>
      <c r="E10" s="103">
        <v>50.54</v>
      </c>
    </row>
    <row r="11" spans="1:5" ht="57" customHeight="1">
      <c r="A11" s="103" t="s">
        <v>14</v>
      </c>
      <c r="B11" s="104" t="s">
        <v>136</v>
      </c>
      <c r="C11" s="103" t="s">
        <v>111</v>
      </c>
      <c r="D11" s="103">
        <v>47.95</v>
      </c>
      <c r="E11" s="103">
        <v>50.54</v>
      </c>
    </row>
    <row r="12" spans="1:5" s="102" customFormat="1" ht="18.75">
      <c r="A12" s="103">
        <v>2</v>
      </c>
      <c r="B12" s="104" t="s">
        <v>307</v>
      </c>
      <c r="C12" s="103"/>
      <c r="D12" s="234"/>
      <c r="E12" s="235"/>
    </row>
    <row r="13" spans="1:5" s="102" customFormat="1" ht="55.5" customHeight="1">
      <c r="A13" s="103" t="s">
        <v>31</v>
      </c>
      <c r="B13" s="104" t="s">
        <v>110</v>
      </c>
      <c r="C13" s="103" t="s">
        <v>111</v>
      </c>
      <c r="D13" s="103">
        <v>33.15</v>
      </c>
      <c r="E13" s="103">
        <v>34.74</v>
      </c>
    </row>
    <row r="14" spans="1:5" ht="57" customHeight="1">
      <c r="A14" s="103" t="s">
        <v>34</v>
      </c>
      <c r="B14" s="104" t="s">
        <v>136</v>
      </c>
      <c r="C14" s="103" t="s">
        <v>111</v>
      </c>
      <c r="D14" s="103">
        <v>33.15</v>
      </c>
      <c r="E14" s="103">
        <v>34.74</v>
      </c>
    </row>
    <row r="16" spans="1:5" ht="65.25" customHeight="1">
      <c r="A16" s="237" t="s">
        <v>137</v>
      </c>
      <c r="B16" s="237"/>
      <c r="C16" s="237"/>
      <c r="D16" s="237"/>
      <c r="E16" s="237"/>
    </row>
  </sheetData>
  <sheetProtection/>
  <mergeCells count="11">
    <mergeCell ref="D6:E6"/>
    <mergeCell ref="D12:E12"/>
    <mergeCell ref="D9:E9"/>
    <mergeCell ref="F3:G3"/>
    <mergeCell ref="A16:E16"/>
    <mergeCell ref="D1:E1"/>
    <mergeCell ref="A3:E3"/>
    <mergeCell ref="A4:E4"/>
    <mergeCell ref="A6:A7"/>
    <mergeCell ref="B6:B7"/>
    <mergeCell ref="C6:C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="60" zoomScalePageLayoutView="0" workbookViewId="0" topLeftCell="A1">
      <selection activeCell="G22" sqref="G22"/>
    </sheetView>
  </sheetViews>
  <sheetFormatPr defaultColWidth="39.8515625" defaultRowHeight="12.75"/>
  <cols>
    <col min="1" max="1" width="8.7109375" style="108" customWidth="1"/>
    <col min="2" max="2" width="39.421875" style="108" customWidth="1"/>
    <col min="3" max="3" width="13.28125" style="108" customWidth="1"/>
    <col min="4" max="4" width="14.28125" style="177" customWidth="1"/>
    <col min="5" max="5" width="13.00390625" style="177" customWidth="1"/>
    <col min="6" max="16384" width="39.8515625" style="108" customWidth="1"/>
  </cols>
  <sheetData>
    <row r="1" spans="1:5" ht="60" customHeight="1">
      <c r="A1" s="109"/>
      <c r="B1" s="109"/>
      <c r="C1" s="200" t="s">
        <v>294</v>
      </c>
      <c r="D1" s="200"/>
      <c r="E1" s="200"/>
    </row>
    <row r="2" spans="1:5" ht="66" customHeight="1">
      <c r="A2" s="201" t="s">
        <v>293</v>
      </c>
      <c r="B2" s="201"/>
      <c r="C2" s="201"/>
      <c r="D2" s="201"/>
      <c r="E2" s="201"/>
    </row>
    <row r="3" ht="18.75">
      <c r="C3" s="63"/>
    </row>
    <row r="4" spans="1:5" ht="15" customHeight="1">
      <c r="A4" s="202" t="s">
        <v>70</v>
      </c>
      <c r="B4" s="202" t="s">
        <v>80</v>
      </c>
      <c r="C4" s="202" t="s">
        <v>81</v>
      </c>
      <c r="D4" s="203" t="s">
        <v>140</v>
      </c>
      <c r="E4" s="203"/>
    </row>
    <row r="5" spans="1:5" ht="18" customHeight="1">
      <c r="A5" s="202"/>
      <c r="B5" s="202"/>
      <c r="C5" s="202"/>
      <c r="D5" s="203" t="s">
        <v>146</v>
      </c>
      <c r="E5" s="203" t="s">
        <v>147</v>
      </c>
    </row>
    <row r="6" spans="1:5" ht="12.75" customHeight="1">
      <c r="A6" s="202"/>
      <c r="B6" s="202"/>
      <c r="C6" s="202"/>
      <c r="D6" s="203"/>
      <c r="E6" s="203"/>
    </row>
    <row r="7" spans="1:5" ht="15.75">
      <c r="A7" s="110">
        <v>1</v>
      </c>
      <c r="B7" s="110">
        <v>2</v>
      </c>
      <c r="C7" s="110">
        <v>3</v>
      </c>
      <c r="D7" s="178">
        <v>4</v>
      </c>
      <c r="E7" s="178">
        <v>5</v>
      </c>
    </row>
    <row r="8" spans="1:5" ht="31.5">
      <c r="A8" s="110">
        <v>1</v>
      </c>
      <c r="B8" s="113" t="s">
        <v>148</v>
      </c>
      <c r="C8" s="110" t="s">
        <v>95</v>
      </c>
      <c r="D8" s="178">
        <v>11.544</v>
      </c>
      <c r="E8" s="178">
        <v>11.544</v>
      </c>
    </row>
    <row r="9" spans="1:5" ht="31.5">
      <c r="A9" s="110">
        <v>2</v>
      </c>
      <c r="B9" s="113" t="s">
        <v>149</v>
      </c>
      <c r="C9" s="110" t="s">
        <v>96</v>
      </c>
      <c r="D9" s="178">
        <v>0</v>
      </c>
      <c r="E9" s="178">
        <v>0</v>
      </c>
    </row>
    <row r="10" spans="1:5" ht="19.5" customHeight="1">
      <c r="A10" s="110">
        <v>3</v>
      </c>
      <c r="B10" s="114" t="s">
        <v>150</v>
      </c>
      <c r="C10" s="54" t="s">
        <v>97</v>
      </c>
      <c r="D10" s="178">
        <v>0.37</v>
      </c>
      <c r="E10" s="178">
        <v>0.37</v>
      </c>
    </row>
    <row r="11" spans="1:5" ht="22.5" customHeight="1">
      <c r="A11" s="110">
        <v>4</v>
      </c>
      <c r="B11" s="114" t="s">
        <v>151</v>
      </c>
      <c r="C11" s="110" t="s">
        <v>96</v>
      </c>
      <c r="D11" s="178">
        <v>0</v>
      </c>
      <c r="E11" s="178">
        <v>0</v>
      </c>
    </row>
    <row r="12" spans="1:5" ht="22.5" customHeight="1">
      <c r="A12" s="110">
        <v>5</v>
      </c>
      <c r="B12" s="114" t="s">
        <v>152</v>
      </c>
      <c r="C12" s="54" t="s">
        <v>97</v>
      </c>
      <c r="D12" s="179">
        <v>0</v>
      </c>
      <c r="E12" s="179">
        <v>0</v>
      </c>
    </row>
    <row r="13" spans="1:5" ht="31.5">
      <c r="A13" s="110">
        <v>6</v>
      </c>
      <c r="B13" s="114" t="s">
        <v>153</v>
      </c>
      <c r="C13" s="54" t="s">
        <v>97</v>
      </c>
      <c r="D13" s="179">
        <v>0</v>
      </c>
      <c r="E13" s="179">
        <v>0</v>
      </c>
    </row>
    <row r="14" spans="1:5" ht="15.75">
      <c r="A14" s="110">
        <v>7</v>
      </c>
      <c r="B14" s="111" t="s">
        <v>141</v>
      </c>
      <c r="C14" s="110" t="s">
        <v>82</v>
      </c>
      <c r="D14" s="179">
        <v>79.1</v>
      </c>
      <c r="E14" s="178">
        <v>79.1</v>
      </c>
    </row>
    <row r="15" spans="1:5" ht="20.25" customHeight="1">
      <c r="A15" s="110" t="s">
        <v>51</v>
      </c>
      <c r="B15" s="111" t="s">
        <v>142</v>
      </c>
      <c r="C15" s="110" t="s">
        <v>82</v>
      </c>
      <c r="D15" s="179">
        <v>75.51</v>
      </c>
      <c r="E15" s="179">
        <v>75.51</v>
      </c>
    </row>
    <row r="16" spans="1:5" ht="15.75" customHeight="1">
      <c r="A16" s="110" t="s">
        <v>52</v>
      </c>
      <c r="B16" s="111" t="s">
        <v>143</v>
      </c>
      <c r="C16" s="110" t="s">
        <v>82</v>
      </c>
      <c r="D16" s="179">
        <v>0.066</v>
      </c>
      <c r="E16" s="179">
        <v>0.066</v>
      </c>
    </row>
    <row r="17" spans="1:5" ht="17.25" customHeight="1">
      <c r="A17" s="110" t="s">
        <v>155</v>
      </c>
      <c r="B17" s="111" t="s">
        <v>144</v>
      </c>
      <c r="C17" s="110" t="s">
        <v>82</v>
      </c>
      <c r="D17" s="179">
        <v>2.962</v>
      </c>
      <c r="E17" s="179">
        <v>2.962</v>
      </c>
    </row>
    <row r="18" spans="1:5" ht="20.25" customHeight="1">
      <c r="A18" s="110" t="s">
        <v>156</v>
      </c>
      <c r="B18" s="111" t="s">
        <v>188</v>
      </c>
      <c r="C18" s="110" t="s">
        <v>82</v>
      </c>
      <c r="D18" s="179">
        <v>0.564</v>
      </c>
      <c r="E18" s="179">
        <v>0.564</v>
      </c>
    </row>
    <row r="19" spans="1:5" ht="18.75" customHeight="1">
      <c r="A19" s="112" t="s">
        <v>157</v>
      </c>
      <c r="B19" s="111" t="s">
        <v>145</v>
      </c>
      <c r="C19" s="110" t="s">
        <v>82</v>
      </c>
      <c r="D19" s="179">
        <v>0</v>
      </c>
      <c r="E19" s="179">
        <v>0</v>
      </c>
    </row>
    <row r="20" spans="1:5" ht="33.75" customHeight="1">
      <c r="A20" s="112" t="s">
        <v>158</v>
      </c>
      <c r="B20" s="111" t="s">
        <v>154</v>
      </c>
      <c r="C20" s="110" t="s">
        <v>82</v>
      </c>
      <c r="D20" s="179">
        <v>0</v>
      </c>
      <c r="E20" s="179">
        <v>0</v>
      </c>
    </row>
    <row r="21" spans="1:5" ht="33.75" customHeight="1">
      <c r="A21" s="127">
        <v>9</v>
      </c>
      <c r="B21" s="111" t="s">
        <v>185</v>
      </c>
      <c r="C21" s="123" t="s">
        <v>82</v>
      </c>
      <c r="D21" s="179">
        <v>0</v>
      </c>
      <c r="E21" s="179">
        <v>0</v>
      </c>
    </row>
    <row r="22" spans="1:5" ht="33.75" customHeight="1">
      <c r="A22" s="127" t="s">
        <v>187</v>
      </c>
      <c r="B22" s="111" t="s">
        <v>186</v>
      </c>
      <c r="C22" s="123" t="s">
        <v>82</v>
      </c>
      <c r="D22" s="179">
        <v>79.1</v>
      </c>
      <c r="E22" s="179">
        <v>79.1</v>
      </c>
    </row>
    <row r="23" spans="1:5" ht="20.25" customHeight="1">
      <c r="A23" s="110">
        <v>11</v>
      </c>
      <c r="B23" s="111" t="s">
        <v>85</v>
      </c>
      <c r="C23" s="110" t="s">
        <v>86</v>
      </c>
      <c r="D23" s="179">
        <v>0</v>
      </c>
      <c r="E23" s="179">
        <v>0</v>
      </c>
    </row>
    <row r="24" spans="1:5" ht="71.25" customHeight="1">
      <c r="A24" s="110">
        <v>12</v>
      </c>
      <c r="B24" s="111" t="s">
        <v>171</v>
      </c>
      <c r="C24" s="187" t="s">
        <v>86</v>
      </c>
      <c r="D24" s="179">
        <v>0</v>
      </c>
      <c r="E24" s="179">
        <v>0</v>
      </c>
    </row>
    <row r="25" spans="1:5" ht="36.75" customHeight="1">
      <c r="A25" s="110">
        <v>13</v>
      </c>
      <c r="B25" s="116" t="s">
        <v>161</v>
      </c>
      <c r="C25" s="96" t="s">
        <v>122</v>
      </c>
      <c r="D25" s="179">
        <v>0</v>
      </c>
      <c r="E25" s="179">
        <v>0</v>
      </c>
    </row>
    <row r="26" spans="1:5" ht="15.75">
      <c r="A26" s="110">
        <v>14</v>
      </c>
      <c r="B26" s="86" t="s">
        <v>103</v>
      </c>
      <c r="C26" s="85" t="s">
        <v>98</v>
      </c>
      <c r="D26" s="180">
        <v>105.4</v>
      </c>
      <c r="E26" s="97">
        <v>105.6</v>
      </c>
    </row>
  </sheetData>
  <sheetProtection/>
  <mergeCells count="8">
    <mergeCell ref="C1:E1"/>
    <mergeCell ref="A2:E2"/>
    <mergeCell ref="A4:A6"/>
    <mergeCell ref="B4:B6"/>
    <mergeCell ref="C4:C6"/>
    <mergeCell ref="D4:E4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2">
      <selection activeCell="C2" sqref="C2:E2"/>
    </sheetView>
  </sheetViews>
  <sheetFormatPr defaultColWidth="9.140625" defaultRowHeight="12.75"/>
  <cols>
    <col min="1" max="1" width="8.28125" style="66" customWidth="1"/>
    <col min="2" max="2" width="31.421875" style="66" customWidth="1"/>
    <col min="3" max="3" width="14.421875" style="67" customWidth="1"/>
    <col min="4" max="4" width="13.28125" style="67" customWidth="1"/>
    <col min="5" max="5" width="15.28125" style="66" customWidth="1"/>
    <col min="6" max="6" width="9.140625" style="66" customWidth="1"/>
    <col min="7" max="7" width="22.00390625" style="66" customWidth="1"/>
    <col min="8" max="16384" width="9.140625" style="66" customWidth="1"/>
  </cols>
  <sheetData>
    <row r="1" ht="15.75" hidden="1"/>
    <row r="2" spans="1:5" ht="53.25" customHeight="1">
      <c r="A2" s="117"/>
      <c r="B2" s="117"/>
      <c r="C2" s="206" t="s">
        <v>295</v>
      </c>
      <c r="D2" s="206"/>
      <c r="E2" s="206"/>
    </row>
    <row r="3" spans="1:4" ht="18.75">
      <c r="A3" s="68"/>
      <c r="B3" s="68"/>
      <c r="C3" s="69"/>
      <c r="D3" s="69"/>
    </row>
    <row r="4" spans="1:7" ht="63.75" customHeight="1">
      <c r="A4" s="205" t="s">
        <v>296</v>
      </c>
      <c r="B4" s="205"/>
      <c r="C4" s="205"/>
      <c r="D4" s="205"/>
      <c r="E4" s="205"/>
      <c r="G4" s="100" t="s">
        <v>133</v>
      </c>
    </row>
    <row r="5" spans="1:4" ht="17.25" customHeight="1">
      <c r="A5" s="70"/>
      <c r="B5" s="70"/>
      <c r="C5" s="70"/>
      <c r="D5" s="70"/>
    </row>
    <row r="6" ht="16.5" customHeight="1">
      <c r="E6" s="71" t="s">
        <v>69</v>
      </c>
    </row>
    <row r="7" spans="1:5" ht="17.25" customHeight="1">
      <c r="A7" s="204" t="s">
        <v>70</v>
      </c>
      <c r="B7" s="204" t="s">
        <v>0</v>
      </c>
      <c r="C7" s="204" t="s">
        <v>123</v>
      </c>
      <c r="D7" s="204"/>
      <c r="E7" s="204"/>
    </row>
    <row r="8" spans="1:5" ht="67.5" customHeight="1">
      <c r="A8" s="204"/>
      <c r="B8" s="204"/>
      <c r="C8" s="72" t="s">
        <v>112</v>
      </c>
      <c r="D8" s="72" t="s">
        <v>67</v>
      </c>
      <c r="E8" s="73" t="s">
        <v>68</v>
      </c>
    </row>
    <row r="9" spans="1:5" ht="15.75">
      <c r="A9" s="73">
        <v>1</v>
      </c>
      <c r="B9" s="73">
        <v>2</v>
      </c>
      <c r="C9" s="74">
        <v>3</v>
      </c>
      <c r="D9" s="74">
        <v>4</v>
      </c>
      <c r="E9" s="74">
        <v>5</v>
      </c>
    </row>
    <row r="10" spans="1:5" ht="15.75">
      <c r="A10" s="75">
        <v>1</v>
      </c>
      <c r="B10" s="76" t="s">
        <v>15</v>
      </c>
      <c r="C10" s="165">
        <v>3528.886117</v>
      </c>
      <c r="D10" s="165">
        <v>2972.3157895627533</v>
      </c>
      <c r="E10" s="165">
        <f aca="true" t="shared" si="0" ref="E10:E16">C10-D10</f>
        <v>556.5703274372468</v>
      </c>
    </row>
    <row r="11" spans="1:5" ht="15.75">
      <c r="A11" s="78">
        <v>2</v>
      </c>
      <c r="B11" s="77" t="s">
        <v>30</v>
      </c>
      <c r="C11" s="163">
        <v>1820.08</v>
      </c>
      <c r="D11" s="163">
        <v>1787.1695561984</v>
      </c>
      <c r="E11" s="165">
        <f t="shared" si="0"/>
        <v>32.91044380159997</v>
      </c>
    </row>
    <row r="12" spans="1:5" ht="16.5" customHeight="1">
      <c r="A12" s="78">
        <v>3</v>
      </c>
      <c r="B12" s="77" t="s">
        <v>113</v>
      </c>
      <c r="C12" s="163">
        <v>1295.1</v>
      </c>
      <c r="D12" s="163">
        <v>300.1248458619707</v>
      </c>
      <c r="E12" s="165">
        <f t="shared" si="0"/>
        <v>994.9751541380292</v>
      </c>
    </row>
    <row r="13" spans="1:5" ht="31.5">
      <c r="A13" s="78">
        <v>4</v>
      </c>
      <c r="B13" s="76" t="s">
        <v>44</v>
      </c>
      <c r="C13" s="163">
        <v>0</v>
      </c>
      <c r="D13" s="163">
        <v>0</v>
      </c>
      <c r="E13" s="165">
        <f t="shared" si="0"/>
        <v>0</v>
      </c>
    </row>
    <row r="14" spans="1:5" ht="47.25">
      <c r="A14" s="78">
        <v>5</v>
      </c>
      <c r="B14" s="76" t="s">
        <v>114</v>
      </c>
      <c r="C14" s="163">
        <v>0</v>
      </c>
      <c r="D14" s="164">
        <v>0</v>
      </c>
      <c r="E14" s="165">
        <f t="shared" si="0"/>
        <v>0</v>
      </c>
    </row>
    <row r="15" spans="1:5" ht="47.25">
      <c r="A15" s="78">
        <v>6</v>
      </c>
      <c r="B15" s="76" t="s">
        <v>124</v>
      </c>
      <c r="C15" s="163">
        <v>31.79</v>
      </c>
      <c r="D15" s="164">
        <v>29.25344617808219</v>
      </c>
      <c r="E15" s="165">
        <f t="shared" si="0"/>
        <v>2.53655382191781</v>
      </c>
    </row>
    <row r="16" spans="1:5" ht="31.5">
      <c r="A16" s="78">
        <v>7</v>
      </c>
      <c r="B16" s="76" t="s">
        <v>125</v>
      </c>
      <c r="C16" s="163">
        <v>7.11</v>
      </c>
      <c r="D16" s="163">
        <v>7.838564229844013</v>
      </c>
      <c r="E16" s="165">
        <f t="shared" si="0"/>
        <v>-0.7285642298440127</v>
      </c>
    </row>
    <row r="17" spans="1:5" ht="15.75">
      <c r="A17" s="106">
        <v>8</v>
      </c>
      <c r="B17" s="76" t="s">
        <v>115</v>
      </c>
      <c r="C17" s="163">
        <v>6678.66</v>
      </c>
      <c r="D17" s="163">
        <v>5096.702202031051</v>
      </c>
      <c r="E17" s="163">
        <f>SUM(E10:E16)</f>
        <v>1586.2639149689496</v>
      </c>
    </row>
  </sheetData>
  <sheetProtection/>
  <mergeCells count="5">
    <mergeCell ref="A7:A8"/>
    <mergeCell ref="B7:B8"/>
    <mergeCell ref="C7:E7"/>
    <mergeCell ref="A4:E4"/>
    <mergeCell ref="C2:E2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2">
      <selection activeCell="D23" sqref="D23"/>
    </sheetView>
  </sheetViews>
  <sheetFormatPr defaultColWidth="9.140625" defaultRowHeight="12.75"/>
  <cols>
    <col min="1" max="1" width="8.28125" style="66" customWidth="1"/>
    <col min="2" max="2" width="31.421875" style="66" customWidth="1"/>
    <col min="3" max="3" width="14.421875" style="67" customWidth="1"/>
    <col min="4" max="4" width="13.421875" style="67" customWidth="1"/>
    <col min="5" max="5" width="15.00390625" style="66" customWidth="1"/>
    <col min="6" max="6" width="9.140625" style="66" customWidth="1"/>
    <col min="7" max="7" width="22.00390625" style="66" customWidth="1"/>
    <col min="8" max="16384" width="9.140625" style="66" customWidth="1"/>
  </cols>
  <sheetData>
    <row r="1" ht="15.75" hidden="1"/>
    <row r="2" spans="1:5" ht="53.25" customHeight="1">
      <c r="A2" s="117"/>
      <c r="B2" s="117"/>
      <c r="C2" s="206" t="s">
        <v>311</v>
      </c>
      <c r="D2" s="206"/>
      <c r="E2" s="206"/>
    </row>
    <row r="3" spans="1:4" ht="18.75">
      <c r="A3" s="68"/>
      <c r="B3" s="68"/>
      <c r="C3" s="69"/>
      <c r="D3" s="69"/>
    </row>
    <row r="4" spans="1:7" ht="63.75" customHeight="1">
      <c r="A4" s="205" t="s">
        <v>312</v>
      </c>
      <c r="B4" s="205"/>
      <c r="C4" s="205"/>
      <c r="D4" s="205"/>
      <c r="E4" s="205"/>
      <c r="G4" s="100" t="s">
        <v>133</v>
      </c>
    </row>
    <row r="5" spans="1:4" ht="17.25" customHeight="1">
      <c r="A5" s="70"/>
      <c r="B5" s="70"/>
      <c r="C5" s="70"/>
      <c r="D5" s="70"/>
    </row>
    <row r="6" ht="16.5" customHeight="1">
      <c r="E6" s="71" t="s">
        <v>69</v>
      </c>
    </row>
    <row r="7" spans="1:5" ht="17.25" customHeight="1">
      <c r="A7" s="204" t="s">
        <v>70</v>
      </c>
      <c r="B7" s="204" t="s">
        <v>0</v>
      </c>
      <c r="C7" s="204" t="s">
        <v>123</v>
      </c>
      <c r="D7" s="204"/>
      <c r="E7" s="204"/>
    </row>
    <row r="8" spans="1:5" ht="67.5" customHeight="1">
      <c r="A8" s="204"/>
      <c r="B8" s="204"/>
      <c r="C8" s="72" t="s">
        <v>112</v>
      </c>
      <c r="D8" s="72" t="s">
        <v>67</v>
      </c>
      <c r="E8" s="73" t="s">
        <v>68</v>
      </c>
    </row>
    <row r="9" spans="1:5" ht="15.75">
      <c r="A9" s="73">
        <v>1</v>
      </c>
      <c r="B9" s="73">
        <v>2</v>
      </c>
      <c r="C9" s="74">
        <v>3</v>
      </c>
      <c r="D9" s="74">
        <v>4</v>
      </c>
      <c r="E9" s="74">
        <v>5</v>
      </c>
    </row>
    <row r="10" spans="1:5" ht="15.75">
      <c r="A10" s="75">
        <v>1</v>
      </c>
      <c r="B10" s="76" t="s">
        <v>15</v>
      </c>
      <c r="C10" s="165">
        <v>1390.54</v>
      </c>
      <c r="D10" s="165">
        <v>1322.3430798984</v>
      </c>
      <c r="E10" s="165">
        <f aca="true" t="shared" si="0" ref="E10:E16">C10-D10</f>
        <v>68.19692010159997</v>
      </c>
    </row>
    <row r="11" spans="1:5" ht="15.75">
      <c r="A11" s="78">
        <v>2</v>
      </c>
      <c r="B11" s="77" t="s">
        <v>30</v>
      </c>
      <c r="C11" s="163">
        <v>1056.67</v>
      </c>
      <c r="D11" s="163">
        <v>1042.9854257408</v>
      </c>
      <c r="E11" s="165">
        <f t="shared" si="0"/>
        <v>13.684574259199962</v>
      </c>
    </row>
    <row r="12" spans="1:5" ht="16.5" customHeight="1">
      <c r="A12" s="78">
        <v>3</v>
      </c>
      <c r="B12" s="77" t="s">
        <v>113</v>
      </c>
      <c r="C12" s="163">
        <v>300.9</v>
      </c>
      <c r="D12" s="163">
        <v>268.76044755567466</v>
      </c>
      <c r="E12" s="165">
        <f t="shared" si="0"/>
        <v>32.13955244432532</v>
      </c>
    </row>
    <row r="13" spans="1:5" ht="31.5">
      <c r="A13" s="78">
        <v>4</v>
      </c>
      <c r="B13" s="76" t="s">
        <v>44</v>
      </c>
      <c r="C13" s="163">
        <v>0</v>
      </c>
      <c r="D13" s="163">
        <v>0</v>
      </c>
      <c r="E13" s="165">
        <f t="shared" si="0"/>
        <v>0</v>
      </c>
    </row>
    <row r="14" spans="1:5" ht="47.25">
      <c r="A14" s="78">
        <v>5</v>
      </c>
      <c r="B14" s="76" t="s">
        <v>114</v>
      </c>
      <c r="C14" s="163">
        <v>0</v>
      </c>
      <c r="D14" s="164">
        <v>0</v>
      </c>
      <c r="E14" s="165">
        <f t="shared" si="0"/>
        <v>0</v>
      </c>
    </row>
    <row r="15" spans="1:5" ht="47.25">
      <c r="A15" s="78">
        <v>6</v>
      </c>
      <c r="B15" s="76" t="s">
        <v>124</v>
      </c>
      <c r="C15" s="163">
        <v>0</v>
      </c>
      <c r="D15" s="164">
        <v>0</v>
      </c>
      <c r="E15" s="165">
        <f t="shared" si="0"/>
        <v>0</v>
      </c>
    </row>
    <row r="16" spans="1:5" ht="31.5">
      <c r="A16" s="78">
        <v>7</v>
      </c>
      <c r="B16" s="76" t="s">
        <v>125</v>
      </c>
      <c r="C16" s="163">
        <v>51.08</v>
      </c>
      <c r="D16" s="163">
        <v>51.08</v>
      </c>
      <c r="E16" s="165">
        <f t="shared" si="0"/>
        <v>0</v>
      </c>
    </row>
    <row r="17" spans="1:5" ht="15.75">
      <c r="A17" s="106">
        <v>8</v>
      </c>
      <c r="B17" s="76" t="s">
        <v>115</v>
      </c>
      <c r="C17" s="163">
        <v>2799.19</v>
      </c>
      <c r="D17" s="163">
        <v>2685.1689531948746</v>
      </c>
      <c r="E17" s="163">
        <f>SUM(E10:E16)</f>
        <v>114.02104680512525</v>
      </c>
    </row>
  </sheetData>
  <sheetProtection/>
  <mergeCells count="5">
    <mergeCell ref="C2:E2"/>
    <mergeCell ref="A4:E4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58.5" customHeight="1">
      <c r="A1" s="118"/>
      <c r="B1" s="118"/>
      <c r="C1" s="207" t="s">
        <v>301</v>
      </c>
      <c r="D1" s="207"/>
      <c r="E1" s="207"/>
    </row>
    <row r="2" spans="1:5" ht="18.75">
      <c r="A2" s="52"/>
      <c r="B2" s="52"/>
      <c r="C2" s="52"/>
      <c r="D2" s="52"/>
      <c r="E2" s="53"/>
    </row>
    <row r="3" spans="1:6" ht="76.5" customHeight="1">
      <c r="A3" s="208" t="s">
        <v>302</v>
      </c>
      <c r="B3" s="208"/>
      <c r="C3" s="208"/>
      <c r="D3" s="208"/>
      <c r="E3" s="208"/>
      <c r="F3" s="100" t="s">
        <v>134</v>
      </c>
    </row>
    <row r="4" spans="1:8" ht="18.75">
      <c r="A4" s="58"/>
      <c r="B4" s="58"/>
      <c r="C4" s="58"/>
      <c r="D4" s="58"/>
      <c r="E4" s="58"/>
      <c r="F4" s="57"/>
      <c r="G4" s="57"/>
      <c r="H4" s="57"/>
    </row>
    <row r="5" spans="1:5" ht="27.75" customHeight="1">
      <c r="A5" s="209" t="s">
        <v>70</v>
      </c>
      <c r="B5" s="209" t="s">
        <v>71</v>
      </c>
      <c r="C5" s="211" t="s">
        <v>126</v>
      </c>
      <c r="D5" s="212"/>
      <c r="E5" s="209" t="s">
        <v>68</v>
      </c>
    </row>
    <row r="6" spans="1:5" ht="36.75" customHeight="1">
      <c r="A6" s="210"/>
      <c r="B6" s="210"/>
      <c r="C6" s="54" t="s">
        <v>72</v>
      </c>
      <c r="D6" s="54" t="s">
        <v>67</v>
      </c>
      <c r="E6" s="210"/>
    </row>
    <row r="7" spans="1:5" s="55" customFormat="1" ht="15.75">
      <c r="A7" s="54">
        <v>1</v>
      </c>
      <c r="B7" s="54">
        <v>2</v>
      </c>
      <c r="C7" s="54">
        <v>3</v>
      </c>
      <c r="D7" s="54">
        <v>4</v>
      </c>
      <c r="E7" s="54">
        <v>5</v>
      </c>
    </row>
    <row r="8" spans="1:5" ht="94.5">
      <c r="A8" s="54" t="s">
        <v>73</v>
      </c>
      <c r="B8" s="9" t="s">
        <v>74</v>
      </c>
      <c r="C8" s="56">
        <v>0</v>
      </c>
      <c r="D8" s="56">
        <v>0</v>
      </c>
      <c r="E8" s="56">
        <f>C8-D8</f>
        <v>0</v>
      </c>
    </row>
    <row r="9" spans="1:5" ht="31.5">
      <c r="A9" s="54" t="s">
        <v>29</v>
      </c>
      <c r="B9" s="13" t="s">
        <v>56</v>
      </c>
      <c r="C9" s="11">
        <v>0</v>
      </c>
      <c r="D9" s="11">
        <v>0</v>
      </c>
      <c r="E9" s="56">
        <f aca="true" t="shared" si="0" ref="E9:E14">C9-D9</f>
        <v>0</v>
      </c>
    </row>
    <row r="10" spans="1:5" ht="20.25" customHeight="1">
      <c r="A10" s="54" t="s">
        <v>37</v>
      </c>
      <c r="B10" s="13" t="s">
        <v>57</v>
      </c>
      <c r="C10" s="11">
        <v>0</v>
      </c>
      <c r="D10" s="11">
        <v>0</v>
      </c>
      <c r="E10" s="56">
        <f t="shared" si="0"/>
        <v>0</v>
      </c>
    </row>
    <row r="11" spans="1:5" ht="18.75" customHeight="1">
      <c r="A11" s="54">
        <v>4</v>
      </c>
      <c r="B11" s="64" t="s">
        <v>58</v>
      </c>
      <c r="C11" s="11">
        <v>51.51</v>
      </c>
      <c r="D11" s="11">
        <v>0</v>
      </c>
      <c r="E11" s="56">
        <f t="shared" si="0"/>
        <v>51.51</v>
      </c>
    </row>
    <row r="12" spans="1:5" ht="22.5" customHeight="1">
      <c r="A12" s="54" t="s">
        <v>45</v>
      </c>
      <c r="B12" s="64" t="s">
        <v>75</v>
      </c>
      <c r="C12" s="11">
        <v>0</v>
      </c>
      <c r="D12" s="11">
        <v>0</v>
      </c>
      <c r="E12" s="56">
        <f t="shared" si="0"/>
        <v>0</v>
      </c>
    </row>
    <row r="13" spans="1:5" ht="24" customHeight="1">
      <c r="A13" s="54" t="s">
        <v>47</v>
      </c>
      <c r="B13" s="64" t="s">
        <v>127</v>
      </c>
      <c r="C13" s="56">
        <v>9.09</v>
      </c>
      <c r="D13" s="11">
        <v>51.5</v>
      </c>
      <c r="E13" s="56">
        <f t="shared" si="0"/>
        <v>-42.41</v>
      </c>
    </row>
    <row r="14" spans="1:5" ht="22.5" customHeight="1">
      <c r="A14" s="54" t="s">
        <v>49</v>
      </c>
      <c r="B14" s="9" t="s">
        <v>55</v>
      </c>
      <c r="C14" s="56">
        <v>60.599999999999994</v>
      </c>
      <c r="D14" s="56">
        <v>51.5</v>
      </c>
      <c r="E14" s="56">
        <f t="shared" si="0"/>
        <v>9.099999999999994</v>
      </c>
    </row>
  </sheetData>
  <sheetProtection/>
  <mergeCells count="6">
    <mergeCell ref="C1:E1"/>
    <mergeCell ref="A3:E3"/>
    <mergeCell ref="A5:A6"/>
    <mergeCell ref="B5:B6"/>
    <mergeCell ref="C5:D5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4">
      <selection activeCell="C8" sqref="C8:D14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58.5" customHeight="1">
      <c r="A1" s="118"/>
      <c r="B1" s="118"/>
      <c r="C1" s="207" t="s">
        <v>313</v>
      </c>
      <c r="D1" s="207"/>
      <c r="E1" s="207"/>
    </row>
    <row r="2" spans="1:5" ht="18.75">
      <c r="A2" s="52"/>
      <c r="B2" s="52"/>
      <c r="C2" s="52"/>
      <c r="D2" s="52"/>
      <c r="E2" s="53"/>
    </row>
    <row r="3" spans="1:6" ht="76.5" customHeight="1">
      <c r="A3" s="208" t="s">
        <v>314</v>
      </c>
      <c r="B3" s="208"/>
      <c r="C3" s="208"/>
      <c r="D3" s="208"/>
      <c r="E3" s="208"/>
      <c r="F3" s="100" t="s">
        <v>134</v>
      </c>
    </row>
    <row r="4" spans="1:8" ht="18.75">
      <c r="A4" s="58"/>
      <c r="B4" s="58"/>
      <c r="C4" s="58"/>
      <c r="D4" s="58"/>
      <c r="E4" s="58"/>
      <c r="F4" s="57"/>
      <c r="G4" s="57"/>
      <c r="H4" s="57"/>
    </row>
    <row r="5" spans="1:5" ht="27.75" customHeight="1">
      <c r="A5" s="209" t="s">
        <v>70</v>
      </c>
      <c r="B5" s="209" t="s">
        <v>71</v>
      </c>
      <c r="C5" s="211" t="s">
        <v>126</v>
      </c>
      <c r="D5" s="212"/>
      <c r="E5" s="209" t="s">
        <v>68</v>
      </c>
    </row>
    <row r="6" spans="1:5" ht="36.75" customHeight="1">
      <c r="A6" s="210"/>
      <c r="B6" s="210"/>
      <c r="C6" s="54" t="s">
        <v>72</v>
      </c>
      <c r="D6" s="54" t="s">
        <v>67</v>
      </c>
      <c r="E6" s="210"/>
    </row>
    <row r="7" spans="1:5" s="55" customFormat="1" ht="15.75">
      <c r="A7" s="54">
        <v>1</v>
      </c>
      <c r="B7" s="54">
        <v>2</v>
      </c>
      <c r="C7" s="54">
        <v>3</v>
      </c>
      <c r="D7" s="54">
        <v>4</v>
      </c>
      <c r="E7" s="54">
        <v>5</v>
      </c>
    </row>
    <row r="8" spans="1:5" ht="94.5">
      <c r="A8" s="54" t="s">
        <v>73</v>
      </c>
      <c r="B8" s="9" t="s">
        <v>74</v>
      </c>
      <c r="C8" s="56">
        <v>0</v>
      </c>
      <c r="D8" s="56">
        <v>0</v>
      </c>
      <c r="E8" s="56">
        <f aca="true" t="shared" si="0" ref="E8:E13">+C8-D8</f>
        <v>0</v>
      </c>
    </row>
    <row r="9" spans="1:5" ht="31.5">
      <c r="A9" s="54" t="s">
        <v>29</v>
      </c>
      <c r="B9" s="13" t="s">
        <v>56</v>
      </c>
      <c r="C9" s="11">
        <v>0</v>
      </c>
      <c r="D9" s="11">
        <v>0</v>
      </c>
      <c r="E9" s="56">
        <f t="shared" si="0"/>
        <v>0</v>
      </c>
    </row>
    <row r="10" spans="1:5" ht="20.25" customHeight="1">
      <c r="A10" s="54" t="s">
        <v>37</v>
      </c>
      <c r="B10" s="13" t="s">
        <v>57</v>
      </c>
      <c r="C10" s="7">
        <v>0</v>
      </c>
      <c r="D10" s="7">
        <v>0</v>
      </c>
      <c r="E10" s="56">
        <f t="shared" si="0"/>
        <v>0</v>
      </c>
    </row>
    <row r="11" spans="1:5" ht="18.75" customHeight="1">
      <c r="A11" s="54">
        <v>4</v>
      </c>
      <c r="B11" s="64" t="s">
        <v>58</v>
      </c>
      <c r="C11" s="56">
        <v>289.27</v>
      </c>
      <c r="D11" s="56">
        <v>0</v>
      </c>
      <c r="E11" s="56">
        <f t="shared" si="0"/>
        <v>289.27</v>
      </c>
    </row>
    <row r="12" spans="1:5" ht="22.5" customHeight="1">
      <c r="A12" s="54" t="s">
        <v>45</v>
      </c>
      <c r="B12" s="64" t="s">
        <v>75</v>
      </c>
      <c r="C12" s="56">
        <v>0</v>
      </c>
      <c r="D12" s="56">
        <v>0</v>
      </c>
      <c r="E12" s="56">
        <f t="shared" si="0"/>
        <v>0</v>
      </c>
    </row>
    <row r="13" spans="1:5" ht="19.5" customHeight="1">
      <c r="A13" s="54" t="s">
        <v>47</v>
      </c>
      <c r="B13" s="64" t="s">
        <v>127</v>
      </c>
      <c r="C13" s="56">
        <v>51.05</v>
      </c>
      <c r="D13" s="56">
        <v>0</v>
      </c>
      <c r="E13" s="56">
        <f t="shared" si="0"/>
        <v>51.05</v>
      </c>
    </row>
    <row r="14" spans="1:5" ht="27" customHeight="1">
      <c r="A14" s="54" t="s">
        <v>49</v>
      </c>
      <c r="B14" s="9" t="s">
        <v>55</v>
      </c>
      <c r="C14" s="56">
        <v>0</v>
      </c>
      <c r="D14" s="56">
        <v>0</v>
      </c>
      <c r="E14" s="56">
        <f>SUM(E8:E13)</f>
        <v>340.32</v>
      </c>
    </row>
  </sheetData>
  <sheetProtection/>
  <mergeCells count="6">
    <mergeCell ref="C1:E1"/>
    <mergeCell ref="A3:E3"/>
    <mergeCell ref="A5:A6"/>
    <mergeCell ref="B5:B6"/>
    <mergeCell ref="C5:D5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D18" sqref="D18"/>
    </sheetView>
  </sheetViews>
  <sheetFormatPr defaultColWidth="9.140625" defaultRowHeight="12.75" outlineLevelCol="1"/>
  <cols>
    <col min="1" max="1" width="7.421875" style="87" customWidth="1"/>
    <col min="2" max="2" width="35.421875" style="87" customWidth="1"/>
    <col min="3" max="3" width="13.28125" style="87" customWidth="1"/>
    <col min="4" max="4" width="14.140625" style="87" customWidth="1" outlineLevel="1"/>
    <col min="5" max="5" width="14.140625" style="87" customWidth="1"/>
    <col min="6" max="6" width="27.421875" style="87" customWidth="1"/>
    <col min="7" max="16384" width="9.140625" style="87" customWidth="1"/>
  </cols>
  <sheetData>
    <row r="1" spans="2:5" ht="58.5" customHeight="1">
      <c r="B1" s="88"/>
      <c r="C1" s="213" t="s">
        <v>300</v>
      </c>
      <c r="D1" s="213"/>
      <c r="E1" s="213"/>
    </row>
    <row r="2" spans="1:6" ht="31.5">
      <c r="A2" s="89"/>
      <c r="B2" s="90"/>
      <c r="C2" s="89"/>
      <c r="D2" s="89"/>
      <c r="E2" s="89"/>
      <c r="F2" s="100" t="s">
        <v>133</v>
      </c>
    </row>
    <row r="3" spans="1:6" ht="60.75" customHeight="1">
      <c r="A3" s="214" t="s">
        <v>297</v>
      </c>
      <c r="B3" s="214"/>
      <c r="C3" s="214"/>
      <c r="D3" s="214"/>
      <c r="E3" s="214"/>
      <c r="F3" s="95" t="s">
        <v>131</v>
      </c>
    </row>
    <row r="4" ht="18.75">
      <c r="B4" s="91"/>
    </row>
    <row r="5" spans="1:5" ht="24.75" customHeight="1">
      <c r="A5" s="215" t="s">
        <v>70</v>
      </c>
      <c r="B5" s="215" t="s">
        <v>80</v>
      </c>
      <c r="C5" s="215" t="s">
        <v>81</v>
      </c>
      <c r="D5" s="215" t="s">
        <v>305</v>
      </c>
      <c r="E5" s="215" t="s">
        <v>120</v>
      </c>
    </row>
    <row r="6" spans="1:5" ht="47.25" customHeight="1">
      <c r="A6" s="215"/>
      <c r="B6" s="215"/>
      <c r="C6" s="215"/>
      <c r="D6" s="215"/>
      <c r="E6" s="215"/>
    </row>
    <row r="7" spans="1:5" ht="18" customHeight="1">
      <c r="A7" s="92">
        <v>1</v>
      </c>
      <c r="B7" s="92">
        <v>2</v>
      </c>
      <c r="C7" s="92">
        <v>3</v>
      </c>
      <c r="D7" s="92">
        <v>4</v>
      </c>
      <c r="E7" s="92">
        <v>5</v>
      </c>
    </row>
    <row r="8" spans="1:5" ht="31.5">
      <c r="A8" s="92">
        <v>1</v>
      </c>
      <c r="B8" s="94" t="s">
        <v>304</v>
      </c>
      <c r="C8" s="92" t="s">
        <v>98</v>
      </c>
      <c r="D8" s="181">
        <v>16</v>
      </c>
      <c r="E8" s="181">
        <v>7.29</v>
      </c>
    </row>
    <row r="9" spans="1:5" ht="47.25">
      <c r="A9" s="92">
        <f>A8+1</f>
        <v>2</v>
      </c>
      <c r="B9" s="94" t="s">
        <v>116</v>
      </c>
      <c r="C9" s="92" t="s">
        <v>100</v>
      </c>
      <c r="D9" s="182">
        <v>1660</v>
      </c>
      <c r="E9" s="183">
        <v>2239</v>
      </c>
    </row>
    <row r="10" spans="1:5" ht="31.5">
      <c r="A10" s="92">
        <f>A9+1</f>
        <v>3</v>
      </c>
      <c r="B10" s="94" t="s">
        <v>101</v>
      </c>
      <c r="C10" s="92" t="s">
        <v>102</v>
      </c>
      <c r="D10" s="184">
        <v>8544</v>
      </c>
      <c r="E10" s="183">
        <v>8760</v>
      </c>
    </row>
    <row r="11" spans="1:5" ht="31.5">
      <c r="A11" s="92">
        <f>A10+1</f>
        <v>4</v>
      </c>
      <c r="B11" s="93" t="s">
        <v>117</v>
      </c>
      <c r="C11" s="92"/>
      <c r="D11" s="183"/>
      <c r="E11" s="183"/>
    </row>
    <row r="12" spans="1:5" ht="15.75">
      <c r="A12" s="92" t="s">
        <v>6</v>
      </c>
      <c r="B12" s="94" t="s">
        <v>119</v>
      </c>
      <c r="C12" s="92" t="s">
        <v>118</v>
      </c>
      <c r="D12" s="183">
        <v>1.38</v>
      </c>
      <c r="E12" s="183">
        <v>0.66</v>
      </c>
    </row>
    <row r="13" spans="1:5" ht="51" customHeight="1">
      <c r="A13" s="92">
        <v>5</v>
      </c>
      <c r="B13" s="94" t="s">
        <v>303</v>
      </c>
      <c r="C13" s="92" t="s">
        <v>98</v>
      </c>
      <c r="D13" s="183">
        <v>10</v>
      </c>
      <c r="E13" s="183">
        <v>20</v>
      </c>
    </row>
  </sheetData>
  <sheetProtection/>
  <mergeCells count="7">
    <mergeCell ref="C1:E1"/>
    <mergeCell ref="A3:E3"/>
    <mergeCell ref="A5:A6"/>
    <mergeCell ref="B5:B6"/>
    <mergeCell ref="C5:C6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D15" sqref="D15"/>
    </sheetView>
  </sheetViews>
  <sheetFormatPr defaultColWidth="9.140625" defaultRowHeight="12.75"/>
  <cols>
    <col min="1" max="1" width="7.7109375" style="79" customWidth="1"/>
    <col min="2" max="2" width="38.00390625" style="79" customWidth="1"/>
    <col min="3" max="3" width="12.8515625" style="79" customWidth="1"/>
    <col min="4" max="5" width="12.00390625" style="79" customWidth="1"/>
    <col min="6" max="6" width="9.140625" style="79" customWidth="1"/>
    <col min="7" max="7" width="27.8515625" style="79" customWidth="1"/>
    <col min="8" max="16384" width="9.140625" style="79" customWidth="1"/>
  </cols>
  <sheetData>
    <row r="1" spans="1:5" ht="60" customHeight="1">
      <c r="A1" s="80"/>
      <c r="B1" s="80"/>
      <c r="C1" s="216" t="s">
        <v>299</v>
      </c>
      <c r="D1" s="216"/>
      <c r="E1" s="216"/>
    </row>
    <row r="2" spans="1:5" ht="18.75">
      <c r="A2" s="80"/>
      <c r="B2" s="81"/>
      <c r="C2" s="80"/>
      <c r="D2" s="80"/>
      <c r="E2" s="80"/>
    </row>
    <row r="3" spans="1:7" ht="70.5" customHeight="1">
      <c r="A3" s="217" t="s">
        <v>310</v>
      </c>
      <c r="B3" s="217"/>
      <c r="C3" s="217"/>
      <c r="D3" s="217"/>
      <c r="E3" s="217"/>
      <c r="G3" s="95" t="s">
        <v>131</v>
      </c>
    </row>
    <row r="4" spans="2:7" ht="15.75">
      <c r="B4" s="82"/>
      <c r="G4" s="87"/>
    </row>
    <row r="5" spans="1:7" ht="24.75" customHeight="1">
      <c r="A5" s="219" t="s">
        <v>70</v>
      </c>
      <c r="B5" s="218" t="s">
        <v>80</v>
      </c>
      <c r="C5" s="219" t="s">
        <v>81</v>
      </c>
      <c r="D5" s="218" t="s">
        <v>305</v>
      </c>
      <c r="E5" s="218" t="s">
        <v>120</v>
      </c>
      <c r="G5" s="100" t="s">
        <v>133</v>
      </c>
    </row>
    <row r="6" spans="1:7" ht="15.75" customHeight="1">
      <c r="A6" s="220"/>
      <c r="B6" s="219"/>
      <c r="C6" s="220"/>
      <c r="D6" s="219"/>
      <c r="E6" s="219"/>
      <c r="G6" s="87"/>
    </row>
    <row r="7" spans="1:7" ht="15.75">
      <c r="A7" s="83">
        <v>1</v>
      </c>
      <c r="B7" s="83">
        <v>2</v>
      </c>
      <c r="C7" s="83">
        <v>3</v>
      </c>
      <c r="D7" s="83">
        <v>4</v>
      </c>
      <c r="E7" s="83">
        <v>5</v>
      </c>
      <c r="G7" s="87"/>
    </row>
    <row r="8" spans="1:5" ht="37.5" customHeight="1">
      <c r="A8" s="83">
        <v>1</v>
      </c>
      <c r="B8" s="84" t="s">
        <v>99</v>
      </c>
      <c r="C8" s="83" t="s">
        <v>100</v>
      </c>
      <c r="D8" s="185">
        <v>1200</v>
      </c>
      <c r="E8" s="185">
        <v>1200</v>
      </c>
    </row>
    <row r="9" spans="1:5" ht="34.5" customHeight="1">
      <c r="A9" s="83">
        <f>A8+1</f>
        <v>2</v>
      </c>
      <c r="B9" s="84" t="s">
        <v>101</v>
      </c>
      <c r="C9" s="83" t="s">
        <v>102</v>
      </c>
      <c r="D9" s="185">
        <v>8736</v>
      </c>
      <c r="E9" s="185">
        <v>8760</v>
      </c>
    </row>
  </sheetData>
  <sheetProtection/>
  <mergeCells count="7">
    <mergeCell ref="C1:E1"/>
    <mergeCell ref="A3:E3"/>
    <mergeCell ref="B5:B6"/>
    <mergeCell ref="D5:D6"/>
    <mergeCell ref="E5:E6"/>
    <mergeCell ref="A5:A6"/>
    <mergeCell ref="C5:C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4">
      <pane ySplit="3" topLeftCell="A7" activePane="bottomLeft" state="frozen"/>
      <selection pane="topLeft" activeCell="A4" sqref="A4"/>
      <selection pane="bottomLeft" activeCell="G31" sqref="G31"/>
    </sheetView>
  </sheetViews>
  <sheetFormatPr defaultColWidth="9.140625" defaultRowHeight="12.75"/>
  <cols>
    <col min="1" max="1" width="8.421875" style="0" customWidth="1"/>
    <col min="2" max="2" width="35.28125" style="0" customWidth="1"/>
    <col min="3" max="3" width="15.140625" style="0" customWidth="1"/>
    <col min="4" max="4" width="16.7109375" style="0" customWidth="1"/>
    <col min="5" max="5" width="12.8515625" style="5" hidden="1" customWidth="1"/>
    <col min="6" max="6" width="14.00390625" style="0" hidden="1" customWidth="1"/>
    <col min="7" max="7" width="15.28125" style="0" customWidth="1"/>
    <col min="8" max="8" width="15.7109375" style="0" customWidth="1"/>
    <col min="9" max="11" width="14.00390625" style="0" hidden="1" customWidth="1"/>
  </cols>
  <sheetData>
    <row r="1" spans="1:14" ht="60.75" customHeight="1">
      <c r="A1" s="47"/>
      <c r="B1" s="46"/>
      <c r="C1" s="46"/>
      <c r="D1" s="224" t="s">
        <v>306</v>
      </c>
      <c r="E1" s="224"/>
      <c r="F1" s="224"/>
      <c r="G1" s="224"/>
      <c r="H1" s="224"/>
      <c r="I1" s="46"/>
      <c r="J1" s="46"/>
      <c r="L1" s="99" t="s">
        <v>132</v>
      </c>
      <c r="M1" s="99"/>
      <c r="N1" s="99"/>
    </row>
    <row r="2" spans="1:8" ht="18.75" hidden="1">
      <c r="A2" s="47"/>
      <c r="B2" s="47"/>
      <c r="C2" s="47"/>
      <c r="D2" s="47"/>
      <c r="E2" s="48"/>
      <c r="F2" s="47"/>
      <c r="G2" s="47"/>
      <c r="H2" s="47"/>
    </row>
    <row r="3" spans="1:8" ht="77.25" customHeight="1">
      <c r="A3" s="223" t="s">
        <v>298</v>
      </c>
      <c r="B3" s="223"/>
      <c r="C3" s="223"/>
      <c r="D3" s="223"/>
      <c r="E3" s="223"/>
      <c r="F3" s="223"/>
      <c r="G3" s="223"/>
      <c r="H3" s="223"/>
    </row>
    <row r="4" spans="2:8" ht="19.5" thickBot="1">
      <c r="B4" s="49"/>
      <c r="C4" s="49"/>
      <c r="D4" s="49"/>
      <c r="E4" s="49"/>
      <c r="F4" s="49"/>
      <c r="H4" s="61" t="s">
        <v>69</v>
      </c>
    </row>
    <row r="5" spans="1:11" ht="84" customHeight="1">
      <c r="A5" s="227" t="s">
        <v>70</v>
      </c>
      <c r="B5" s="225" t="s">
        <v>0</v>
      </c>
      <c r="C5" s="221" t="s">
        <v>107</v>
      </c>
      <c r="D5" s="221" t="s">
        <v>105</v>
      </c>
      <c r="E5" s="221" t="s">
        <v>76</v>
      </c>
      <c r="F5" s="221" t="s">
        <v>77</v>
      </c>
      <c r="G5" s="221" t="s">
        <v>104</v>
      </c>
      <c r="H5" s="221" t="s">
        <v>106</v>
      </c>
      <c r="I5" s="35" t="s">
        <v>63</v>
      </c>
      <c r="J5" s="30" t="s">
        <v>64</v>
      </c>
      <c r="K5" s="31" t="s">
        <v>65</v>
      </c>
    </row>
    <row r="6" spans="1:11" ht="16.5" customHeight="1">
      <c r="A6" s="228"/>
      <c r="B6" s="226"/>
      <c r="C6" s="222"/>
      <c r="D6" s="222"/>
      <c r="E6" s="222"/>
      <c r="F6" s="222"/>
      <c r="G6" s="222"/>
      <c r="H6" s="222"/>
      <c r="I6" s="32"/>
      <c r="J6" s="33"/>
      <c r="K6" s="34"/>
    </row>
    <row r="7" spans="1:11" s="2" customFormat="1" ht="21" customHeight="1">
      <c r="A7" s="7">
        <v>1</v>
      </c>
      <c r="B7" s="7">
        <v>2</v>
      </c>
      <c r="C7" s="7">
        <v>3</v>
      </c>
      <c r="D7" s="7">
        <v>4</v>
      </c>
      <c r="E7" s="60"/>
      <c r="F7" s="24"/>
      <c r="G7" s="7">
        <v>5</v>
      </c>
      <c r="H7" s="59">
        <v>6</v>
      </c>
      <c r="I7" s="36" t="e">
        <f>I8+#REF!+#REF!+#REF!+#REF!+#REF!+#REF!+#REF!</f>
        <v>#REF!</v>
      </c>
      <c r="J7" s="7" t="e">
        <f>J8+#REF!+#REF!+#REF!+#REF!+#REF!+#REF!+#REF!</f>
        <v>#REF!</v>
      </c>
      <c r="K7" s="10" t="e">
        <f>K8+#REF!+#REF!+#REF!+#REF!+#REF!+#REF!+#REF!</f>
        <v>#REF!</v>
      </c>
    </row>
    <row r="8" spans="1:11" ht="33.75" customHeight="1">
      <c r="A8" s="7">
        <v>1</v>
      </c>
      <c r="B8" s="9" t="s">
        <v>15</v>
      </c>
      <c r="C8" s="50">
        <v>2314.21</v>
      </c>
      <c r="D8" s="11">
        <v>3614.7092170299998</v>
      </c>
      <c r="E8" s="7"/>
      <c r="F8" s="7"/>
      <c r="G8" s="11">
        <v>2972.3157895627533</v>
      </c>
      <c r="H8" s="65">
        <f>G8/D8</f>
        <v>0.8222835119237988</v>
      </c>
      <c r="I8" s="37"/>
      <c r="J8" s="7"/>
      <c r="K8" s="10"/>
    </row>
    <row r="9" spans="1:11" ht="19.5" customHeight="1">
      <c r="A9" s="7" t="s">
        <v>29</v>
      </c>
      <c r="B9" s="12" t="s">
        <v>30</v>
      </c>
      <c r="C9" s="186">
        <v>1438.64</v>
      </c>
      <c r="D9" s="11">
        <v>1301.65</v>
      </c>
      <c r="E9" s="7"/>
      <c r="F9" s="7"/>
      <c r="G9" s="11">
        <v>1787.1695561984</v>
      </c>
      <c r="H9" s="65">
        <f>G9/D9</f>
        <v>1.3730031546102253</v>
      </c>
      <c r="I9" s="37" t="e">
        <f>#REF!+#REF!+#REF!+#REF!</f>
        <v>#REF!</v>
      </c>
      <c r="J9" s="7" t="e">
        <f>#REF!+#REF!+#REF!+#REF!</f>
        <v>#REF!</v>
      </c>
      <c r="K9" s="10" t="e">
        <f>#REF!+#REF!+#REF!+#REF!</f>
        <v>#REF!</v>
      </c>
    </row>
    <row r="10" spans="1:11" ht="31.5">
      <c r="A10" s="7" t="s">
        <v>37</v>
      </c>
      <c r="B10" s="9" t="s">
        <v>38</v>
      </c>
      <c r="C10" s="50">
        <v>733.68</v>
      </c>
      <c r="D10" s="11">
        <v>313.32</v>
      </c>
      <c r="E10" s="7"/>
      <c r="F10" s="7"/>
      <c r="G10" s="11">
        <v>300.1248458619707</v>
      </c>
      <c r="H10" s="65">
        <f>G10/D10</f>
        <v>0.957886013857943</v>
      </c>
      <c r="I10" s="37"/>
      <c r="J10" s="7"/>
      <c r="K10" s="10"/>
    </row>
    <row r="11" spans="1:11" ht="31.5">
      <c r="A11" s="7" t="s">
        <v>43</v>
      </c>
      <c r="B11" s="9" t="s">
        <v>44</v>
      </c>
      <c r="C11" s="51">
        <v>0</v>
      </c>
      <c r="D11" s="11">
        <v>0</v>
      </c>
      <c r="E11" s="42"/>
      <c r="F11" s="7"/>
      <c r="G11" s="11">
        <v>0</v>
      </c>
      <c r="H11" s="65">
        <v>0</v>
      </c>
      <c r="I11" s="37"/>
      <c r="J11" s="7"/>
      <c r="K11" s="10"/>
    </row>
    <row r="12" spans="1:11" ht="36" customHeight="1">
      <c r="A12" s="7" t="s">
        <v>45</v>
      </c>
      <c r="B12" s="9" t="s">
        <v>46</v>
      </c>
      <c r="C12" s="51">
        <v>0</v>
      </c>
      <c r="D12" s="11">
        <v>0</v>
      </c>
      <c r="E12" s="42"/>
      <c r="F12" s="7"/>
      <c r="G12" s="11">
        <v>0</v>
      </c>
      <c r="H12" s="65">
        <v>0</v>
      </c>
      <c r="I12" s="37"/>
      <c r="J12" s="7"/>
      <c r="K12" s="10"/>
    </row>
    <row r="13" spans="1:11" ht="47.25" customHeight="1">
      <c r="A13" s="7" t="s">
        <v>47</v>
      </c>
      <c r="B13" s="9" t="s">
        <v>48</v>
      </c>
      <c r="C13" s="50">
        <v>28.05</v>
      </c>
      <c r="D13" s="11">
        <v>21.33</v>
      </c>
      <c r="E13" s="42"/>
      <c r="F13" s="7"/>
      <c r="G13" s="11">
        <v>29.25344617808219</v>
      </c>
      <c r="H13" s="65">
        <f aca="true" t="shared" si="0" ref="H13:H18">G13/D13</f>
        <v>1.3714695817197464</v>
      </c>
      <c r="I13" s="37"/>
      <c r="J13" s="7"/>
      <c r="K13" s="10"/>
    </row>
    <row r="14" spans="1:11" ht="34.5" customHeight="1">
      <c r="A14" s="7" t="s">
        <v>49</v>
      </c>
      <c r="B14" s="9" t="s">
        <v>50</v>
      </c>
      <c r="C14" s="50">
        <v>12.47</v>
      </c>
      <c r="D14" s="11">
        <v>5.86</v>
      </c>
      <c r="E14" s="7"/>
      <c r="F14" s="7"/>
      <c r="G14" s="11">
        <v>7.838564229844013</v>
      </c>
      <c r="H14" s="65">
        <f t="shared" si="0"/>
        <v>1.337638947072357</v>
      </c>
      <c r="I14" s="37"/>
      <c r="J14" s="7"/>
      <c r="K14" s="10"/>
    </row>
    <row r="15" spans="1:11" s="3" customFormat="1" ht="21.75" customHeight="1">
      <c r="A15" s="7"/>
      <c r="B15" s="9" t="s">
        <v>54</v>
      </c>
      <c r="C15" s="50">
        <f>C8+C9+C10+C11+C12+C13+C14</f>
        <v>4527.050000000001</v>
      </c>
      <c r="D15" s="11">
        <v>5252.65</v>
      </c>
      <c r="E15" s="11">
        <v>6678.66</v>
      </c>
      <c r="F15" s="11">
        <v>2496.515222732003</v>
      </c>
      <c r="G15" s="11">
        <v>5096.702202031051</v>
      </c>
      <c r="H15" s="65">
        <f t="shared" si="0"/>
        <v>0.9703106435858188</v>
      </c>
      <c r="I15" s="38" t="e">
        <f>I16/#REF!*100</f>
        <v>#REF!</v>
      </c>
      <c r="J15" s="14" t="e">
        <f>J16/#REF!*100</f>
        <v>#REF!</v>
      </c>
      <c r="K15" s="15" t="e">
        <f>K16/#REF!*100</f>
        <v>#REF!</v>
      </c>
    </row>
    <row r="16" spans="1:11" ht="24" customHeight="1">
      <c r="A16" s="7">
        <v>8</v>
      </c>
      <c r="B16" s="9" t="s">
        <v>1</v>
      </c>
      <c r="C16" s="50">
        <v>1.12</v>
      </c>
      <c r="D16" s="11">
        <v>0.3760006853683379</v>
      </c>
      <c r="E16" s="11">
        <v>0</v>
      </c>
      <c r="F16" s="11">
        <v>0</v>
      </c>
      <c r="G16" s="11">
        <v>1.0104573106012962</v>
      </c>
      <c r="H16" s="65">
        <f t="shared" si="0"/>
        <v>2.687381565837923</v>
      </c>
      <c r="I16" s="37" t="e">
        <f>I17+#REF!+#REF!+#REF!+#REF!</f>
        <v>#REF!</v>
      </c>
      <c r="J16" s="7" t="e">
        <f>J17+#REF!+#REF!+#REF!+#REF!</f>
        <v>#REF!</v>
      </c>
      <c r="K16" s="10" t="e">
        <f>K17+#REF!+#REF!+#REF!+#REF!</f>
        <v>#REF!</v>
      </c>
    </row>
    <row r="17" spans="1:11" ht="21" customHeight="1">
      <c r="A17" s="7">
        <v>9</v>
      </c>
      <c r="B17" s="9" t="s">
        <v>55</v>
      </c>
      <c r="C17" s="50">
        <v>50.89</v>
      </c>
      <c r="D17" s="11">
        <v>19.75</v>
      </c>
      <c r="E17" s="7"/>
      <c r="F17" s="7"/>
      <c r="G17" s="11">
        <v>51.5</v>
      </c>
      <c r="H17" s="65">
        <f t="shared" si="0"/>
        <v>2.607594936708861</v>
      </c>
      <c r="I17" s="37"/>
      <c r="J17" s="7"/>
      <c r="K17" s="10"/>
    </row>
    <row r="18" spans="1:11" s="3" customFormat="1" ht="20.25" customHeight="1">
      <c r="A18" s="7">
        <v>10</v>
      </c>
      <c r="B18" s="9" t="s">
        <v>59</v>
      </c>
      <c r="C18" s="50">
        <v>4577.94</v>
      </c>
      <c r="D18" s="11">
        <v>5274.97</v>
      </c>
      <c r="E18" s="11"/>
      <c r="F18" s="11"/>
      <c r="G18" s="11">
        <v>5148.202202031051</v>
      </c>
      <c r="H18" s="65">
        <f t="shared" si="0"/>
        <v>0.9759680532839144</v>
      </c>
      <c r="I18" s="39">
        <v>124.86</v>
      </c>
      <c r="J18" s="18">
        <v>187.27</v>
      </c>
      <c r="K18" s="16">
        <v>187.27</v>
      </c>
    </row>
    <row r="19" spans="1:11" ht="31.5" hidden="1">
      <c r="A19" s="6">
        <v>11</v>
      </c>
      <c r="B19" s="17" t="s">
        <v>66</v>
      </c>
      <c r="C19" s="17"/>
      <c r="D19" s="18">
        <v>499.4</v>
      </c>
      <c r="E19" s="43"/>
      <c r="F19" s="18"/>
      <c r="G19" s="11"/>
      <c r="H19" s="11" t="e">
        <f>D20-#REF!</f>
        <v>#REF!</v>
      </c>
      <c r="I19" s="36" t="e">
        <f>ROUND(#REF!/I18,2)</f>
        <v>#REF!</v>
      </c>
      <c r="J19" s="11" t="e">
        <f>ROUND(#REF!/J18,2)</f>
        <v>#REF!</v>
      </c>
      <c r="K19" s="8" t="e">
        <f>ROUND(#REF!/K18,2)</f>
        <v>#REF!</v>
      </c>
    </row>
    <row r="20" spans="1:11" ht="15.75" hidden="1">
      <c r="A20" s="19">
        <v>12</v>
      </c>
      <c r="B20" s="17" t="s">
        <v>3</v>
      </c>
      <c r="C20" s="17"/>
      <c r="D20" s="7">
        <f>ROUND(D18/D19,2)</f>
        <v>10.56</v>
      </c>
      <c r="E20" s="11" t="e">
        <f>ROUND(E18/E19,2)</f>
        <v>#DIV/0!</v>
      </c>
      <c r="F20" s="11" t="e">
        <f>ROUND(F18/F19,2)</f>
        <v>#DIV/0!</v>
      </c>
      <c r="G20" s="11"/>
      <c r="H20" s="11" t="e">
        <f>D21-#REF!</f>
        <v>#REF!</v>
      </c>
      <c r="I20" s="36" t="e">
        <f>ROUND(I19*1.18,2)</f>
        <v>#REF!</v>
      </c>
      <c r="J20" s="11" t="e">
        <f>ROUND(J19*1.18,2)</f>
        <v>#REF!</v>
      </c>
      <c r="K20" s="8" t="e">
        <f>ROUND(K19*1.18,2)</f>
        <v>#REF!</v>
      </c>
    </row>
    <row r="21" spans="1:11" ht="15.75" hidden="1">
      <c r="A21" s="19"/>
      <c r="B21" s="20" t="s">
        <v>60</v>
      </c>
      <c r="C21" s="20"/>
      <c r="D21" s="7">
        <f>ROUND(D20*1.18,2)</f>
        <v>12.46</v>
      </c>
      <c r="E21" s="11" t="e">
        <f>ROUND(E20*1.18,2)</f>
        <v>#DIV/0!</v>
      </c>
      <c r="F21" s="11" t="e">
        <f>ROUND(F20*1.18,2)</f>
        <v>#DIV/0!</v>
      </c>
      <c r="G21" s="26"/>
      <c r="H21" s="11" t="e">
        <f>D22-#REF!</f>
        <v>#REF!</v>
      </c>
      <c r="I21" s="40"/>
      <c r="J21" s="26"/>
      <c r="K21" s="28"/>
    </row>
    <row r="22" spans="1:11" ht="32.25" hidden="1" thickBot="1">
      <c r="A22" s="21"/>
      <c r="B22" s="23" t="s">
        <v>62</v>
      </c>
      <c r="C22" s="23"/>
      <c r="D22" s="7">
        <v>31.51</v>
      </c>
      <c r="E22" s="44"/>
      <c r="F22" s="26"/>
      <c r="G22" s="4"/>
      <c r="H22" s="11" t="e">
        <f>D23-#REF!</f>
        <v>#REF!</v>
      </c>
      <c r="I22" s="41" t="e">
        <f>I20/D22*100</f>
        <v>#REF!</v>
      </c>
      <c r="J22" s="27" t="e">
        <f>J20/I20*100</f>
        <v>#REF!</v>
      </c>
      <c r="K22" s="29" t="e">
        <f>K20/J20*100</f>
        <v>#REF!</v>
      </c>
    </row>
    <row r="23" spans="2:11" ht="16.5" hidden="1" thickBot="1">
      <c r="B23" s="22" t="s">
        <v>61</v>
      </c>
      <c r="C23" s="23"/>
      <c r="D23" s="7"/>
      <c r="E23" s="45"/>
      <c r="F23" s="4"/>
      <c r="I23">
        <v>31.51</v>
      </c>
      <c r="J23">
        <v>31.51</v>
      </c>
      <c r="K23">
        <v>33.4</v>
      </c>
    </row>
    <row r="24" spans="9:11" ht="12.75">
      <c r="I24">
        <f>(I23*I18)/1.18</f>
        <v>3334.1852542372885</v>
      </c>
      <c r="J24">
        <f>(J23*J18)/1.18</f>
        <v>5000.743813559323</v>
      </c>
      <c r="K24">
        <f>(K23*K18)/1.18</f>
        <v>5300.693220338983</v>
      </c>
    </row>
    <row r="25" spans="2:8" ht="12.75">
      <c r="B25" s="99" t="s">
        <v>138</v>
      </c>
      <c r="C25" s="99"/>
      <c r="D25" s="99"/>
      <c r="E25" s="105"/>
      <c r="F25" s="99"/>
      <c r="G25" s="99"/>
      <c r="H25" s="99"/>
    </row>
    <row r="26" spans="2:11" ht="12.75">
      <c r="B26" s="99"/>
      <c r="C26" s="99"/>
      <c r="D26" s="99"/>
      <c r="E26" s="105"/>
      <c r="F26" s="99"/>
      <c r="G26" s="99"/>
      <c r="H26" s="99"/>
      <c r="I26">
        <v>26.7</v>
      </c>
      <c r="J26">
        <v>26.7</v>
      </c>
      <c r="K26">
        <v>28.3</v>
      </c>
    </row>
    <row r="28" spans="9:11" ht="12.75">
      <c r="I28">
        <f>I26*I18</f>
        <v>3333.7619999999997</v>
      </c>
      <c r="J28">
        <f>J26*J18</f>
        <v>5000.109</v>
      </c>
      <c r="K28">
        <f>K26*K18</f>
        <v>5299.741</v>
      </c>
    </row>
    <row r="30" spans="7:11" ht="12.75">
      <c r="G30" s="1"/>
      <c r="H30" s="1"/>
      <c r="I30" s="1" t="e">
        <f>#REF!-I28</f>
        <v>#REF!</v>
      </c>
      <c r="J30" s="1" t="e">
        <f>#REF!-J28</f>
        <v>#REF!</v>
      </c>
      <c r="K30" s="1" t="e">
        <f>#REF!-K28</f>
        <v>#REF!</v>
      </c>
    </row>
    <row r="31" spans="5:6" ht="12.75">
      <c r="E31" s="1">
        <f>E18-E29</f>
        <v>0</v>
      </c>
      <c r="F31" s="1">
        <f>F18-F29</f>
        <v>0</v>
      </c>
    </row>
    <row r="32" ht="12.75">
      <c r="K32">
        <v>29.37</v>
      </c>
    </row>
    <row r="34" ht="12.75">
      <c r="K34">
        <f>K32*K18</f>
        <v>5500.119900000001</v>
      </c>
    </row>
    <row r="36" ht="12.75">
      <c r="K36" s="1" t="e">
        <f>#REF!-K34</f>
        <v>#REF!</v>
      </c>
    </row>
  </sheetData>
  <sheetProtection/>
  <mergeCells count="10">
    <mergeCell ref="H5:H6"/>
    <mergeCell ref="G5:G6"/>
    <mergeCell ref="F5:F6"/>
    <mergeCell ref="A3:H3"/>
    <mergeCell ref="E5:E6"/>
    <mergeCell ref="D1:H1"/>
    <mergeCell ref="D5:D6"/>
    <mergeCell ref="B5:B6"/>
    <mergeCell ref="A5:A6"/>
    <mergeCell ref="C5:C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Евпатова</cp:lastModifiedBy>
  <cp:lastPrinted>2013-11-04T04:32:33Z</cp:lastPrinted>
  <dcterms:created xsi:type="dcterms:W3CDTF">1996-10-08T23:32:33Z</dcterms:created>
  <dcterms:modified xsi:type="dcterms:W3CDTF">2013-11-04T04:34:24Z</dcterms:modified>
  <cp:category/>
  <cp:version/>
  <cp:contentType/>
  <cp:contentStatus/>
</cp:coreProperties>
</file>